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21735" windowHeight="9915" activeTab="2"/>
  </bookViews>
  <sheets>
    <sheet name="N2123T" sheetId="4" r:id="rId1"/>
    <sheet name="2123T" sheetId="1" state="hidden" r:id="rId2"/>
    <sheet name="N738TT" sheetId="6" r:id="rId3"/>
    <sheet name="738TT" sheetId="2" state="hidden" r:id="rId4"/>
    <sheet name="Sheet3" sheetId="3" state="hidden" r:id="rId5"/>
  </sheets>
  <externalReferences>
    <externalReference r:id="rId6"/>
  </externalReferences>
  <definedNames>
    <definedName name="_xlnm.Print_Area" localSheetId="0">N2123T!$A$1:$E$44</definedName>
    <definedName name="_xlnm.Print_Area" localSheetId="2">N738TT!$A$1:$E$45</definedName>
  </definedNames>
  <calcPr calcId="145621"/>
</workbook>
</file>

<file path=xl/calcChain.xml><?xml version="1.0" encoding="utf-8"?>
<calcChain xmlns="http://schemas.openxmlformats.org/spreadsheetml/2006/main">
  <c r="C7" i="4" l="1"/>
  <c r="C6" i="4" l="1"/>
  <c r="C5" i="6"/>
  <c r="C10" i="6" l="1"/>
  <c r="E10" i="6" s="1"/>
  <c r="E9" i="6"/>
  <c r="E8" i="6"/>
  <c r="E7" i="6"/>
  <c r="E6" i="6"/>
  <c r="E5" i="6"/>
  <c r="D3" i="6"/>
  <c r="C9" i="4"/>
  <c r="E9" i="4" s="1"/>
  <c r="E8" i="4"/>
  <c r="E7" i="4"/>
  <c r="E6" i="4"/>
  <c r="C5" i="4"/>
  <c r="E5" i="4" s="1"/>
  <c r="C4" i="4"/>
  <c r="E4" i="4" s="1"/>
  <c r="D3" i="4"/>
  <c r="C12" i="6" l="1"/>
  <c r="G12" i="6" s="1"/>
  <c r="E12" i="6"/>
  <c r="E11" i="4"/>
  <c r="C11" i="4"/>
  <c r="C17" i="1"/>
  <c r="D17" i="1"/>
  <c r="D16" i="1"/>
  <c r="B17" i="1"/>
  <c r="B22" i="2"/>
  <c r="B23" i="2" s="1"/>
  <c r="D14" i="2"/>
  <c r="D13" i="2"/>
  <c r="B12" i="2"/>
  <c r="D12" i="2" s="1"/>
  <c r="D11" i="2"/>
  <c r="D10" i="2"/>
  <c r="D9" i="2"/>
  <c r="D8" i="2"/>
  <c r="D7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D13" i="1"/>
  <c r="B12" i="1"/>
  <c r="B16" i="1" s="1"/>
  <c r="D11" i="1"/>
  <c r="D10" i="1"/>
  <c r="D9" i="1"/>
  <c r="D8" i="1"/>
  <c r="D7" i="1"/>
  <c r="C13" i="6" l="1"/>
  <c r="E13" i="6"/>
  <c r="F12" i="6"/>
  <c r="D12" i="6"/>
  <c r="C12" i="4"/>
  <c r="G11" i="4"/>
  <c r="E12" i="4"/>
  <c r="F11" i="4"/>
  <c r="D11" i="4"/>
  <c r="D16" i="2"/>
  <c r="C16" i="2" s="1"/>
  <c r="B24" i="2"/>
  <c r="B16" i="2"/>
  <c r="D12" i="1"/>
  <c r="C16" i="1" s="1"/>
  <c r="D12" i="4" l="1"/>
  <c r="F13" i="6"/>
  <c r="D13" i="6"/>
  <c r="B25" i="2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C36" i="2"/>
  <c r="C22" i="2" l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</calcChain>
</file>

<file path=xl/sharedStrings.xml><?xml version="1.0" encoding="utf-8"?>
<sst xmlns="http://schemas.openxmlformats.org/spreadsheetml/2006/main" count="130" uniqueCount="77">
  <si>
    <t>2123T</t>
  </si>
  <si>
    <t>Weight, Lbs</t>
  </si>
  <si>
    <t>arm, inches</t>
  </si>
  <si>
    <t>moment, in-lbs</t>
  </si>
  <si>
    <t>Fuel, gallons</t>
  </si>
  <si>
    <t>aircraft</t>
  </si>
  <si>
    <t>oil</t>
  </si>
  <si>
    <t>front L</t>
  </si>
  <si>
    <t>front R</t>
  </si>
  <si>
    <t>rear L+R</t>
  </si>
  <si>
    <t>fuel</t>
  </si>
  <si>
    <t>(5.82 lbs/gallon 100LL, 50 full tanks)</t>
  </si>
  <si>
    <t>baggage</t>
  </si>
  <si>
    <t>lg retract</t>
  </si>
  <si>
    <t>total</t>
  </si>
  <si>
    <t>2600 lbs max</t>
  </si>
  <si>
    <t>CG range:</t>
  </si>
  <si>
    <t>weight, lbs</t>
  </si>
  <si>
    <t>forward, inches</t>
  </si>
  <si>
    <t>rear, inches</t>
  </si>
  <si>
    <t>738TT</t>
  </si>
  <si>
    <t>baggage1</t>
  </si>
  <si>
    <t>baggage2</t>
  </si>
  <si>
    <t>2400 lbs max</t>
  </si>
  <si>
    <t>Gear UP</t>
  </si>
  <si>
    <t>Weight and Balance Worksheet</t>
  </si>
  <si>
    <t>N2123T</t>
  </si>
  <si>
    <t>Item</t>
  </si>
  <si>
    <t>Weight</t>
  </si>
  <si>
    <t>Arm</t>
  </si>
  <si>
    <t>Moment</t>
  </si>
  <si>
    <t>Aircraft Licensed Empty Weight</t>
  </si>
  <si>
    <t>Seat Occupancy Table:</t>
  </si>
  <si>
    <t>Pilot:</t>
  </si>
  <si>
    <t>Fuel (50 Gallons Maximum)</t>
  </si>
  <si>
    <t>Copilot:</t>
  </si>
  <si>
    <t>Front Seats</t>
  </si>
  <si>
    <t>Rear Left:</t>
  </si>
  <si>
    <t>Rear Seats</t>
  </si>
  <si>
    <t>Rear Right:</t>
  </si>
  <si>
    <t xml:space="preserve">Baggage Area </t>
  </si>
  <si>
    <t>310LB MAX</t>
  </si>
  <si>
    <t>Fuel Used (Landing W&amp;B)</t>
  </si>
  <si>
    <t>(N/A)</t>
  </si>
  <si>
    <t>Remaining Useful Load:</t>
  </si>
  <si>
    <t>Total</t>
  </si>
  <si>
    <t>Total After Fuel Burn</t>
  </si>
  <si>
    <t>USAGE:</t>
  </si>
  <si>
    <t>Fill out the areas in GREEN</t>
  </si>
  <si>
    <t>Normal</t>
  </si>
  <si>
    <t>SETUP:</t>
  </si>
  <si>
    <t>Set the following parameters for your</t>
  </si>
  <si>
    <t>specific aircraft:</t>
  </si>
  <si>
    <t>Cell C3:  Aircraft Empty Weight</t>
  </si>
  <si>
    <t>Cell E3:  Aircraft Moment</t>
  </si>
  <si>
    <t>Cell D4:  OIL Arm</t>
  </si>
  <si>
    <t>Cell D5:  Fuel Arm</t>
  </si>
  <si>
    <t>Cell D6:  Front Seats Arm</t>
  </si>
  <si>
    <t>Cell D7:  Rear Seats Arm</t>
  </si>
  <si>
    <t>Cell D8:  Baggage Area 1 Arm</t>
  </si>
  <si>
    <t>Cell D9: Baggage Area 2 Arm</t>
  </si>
  <si>
    <t xml:space="preserve">If you need to change the envelopes on </t>
  </si>
  <si>
    <t>the operating chart:   Drag the chart</t>
  </si>
  <si>
    <t xml:space="preserve">to the right or down to reveal the cells </t>
  </si>
  <si>
    <t>behind it and modify them to match the</t>
  </si>
  <si>
    <t>chart for your aircraft.</t>
  </si>
  <si>
    <t>Baggage Area 1 (120LB Max Area 1)</t>
  </si>
  <si>
    <t>120LB MAX</t>
  </si>
  <si>
    <t>Baggage Area 2 (50LB Max Area 2)</t>
  </si>
  <si>
    <t>COMBINED</t>
  </si>
  <si>
    <t>Utility</t>
  </si>
  <si>
    <t>N738TT</t>
  </si>
  <si>
    <t>1978 Cessna 172N</t>
  </si>
  <si>
    <t>1971 PA28-200 Arrow</t>
  </si>
  <si>
    <r>
      <t xml:space="preserve">Oil (6 Quarts Maximum) </t>
    </r>
    <r>
      <rPr>
        <b/>
        <sz val="9"/>
        <rFont val="Geneva"/>
      </rPr>
      <t>INC IN ABOVE</t>
    </r>
  </si>
  <si>
    <t>Oil (8 Quarts Maximum)</t>
  </si>
  <si>
    <t>Note: Wheel Pants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</si>
</sst>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&quot; qts&quot;"/>
    <numFmt numFmtId="166" formatCode="0&quot; LBS&quot;"/>
    <numFmt numFmtId="167" formatCode="0.0&quot; gal&quot;"/>
  </numFmts>
  <fonts count="14">
    <font>
      <sz val="11"/>
      <color rgb="FF000000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name val="Geneva"/>
    </font>
    <font>
      <b/>
      <sz val="12"/>
      <name val="Geneva"/>
    </font>
    <font>
      <b/>
      <sz val="14"/>
      <name val="Geneva"/>
    </font>
    <font>
      <b/>
      <sz val="9"/>
      <name val="Geneva"/>
    </font>
    <font>
      <sz val="9"/>
      <color indexed="23"/>
      <name val="Geneva"/>
    </font>
    <font>
      <b/>
      <sz val="9"/>
      <name val="Geneva"/>
      <family val="2"/>
    </font>
    <font>
      <b/>
      <sz val="9"/>
      <color indexed="9"/>
      <name val="Geneva"/>
      <family val="2"/>
    </font>
    <font>
      <sz val="9"/>
      <color indexed="9"/>
      <name val="Geneva"/>
    </font>
    <font>
      <b/>
      <sz val="9"/>
      <color indexed="16"/>
      <name val="Geneva"/>
      <family val="2"/>
    </font>
    <font>
      <sz val="9"/>
      <color theme="0"/>
      <name val="Geneva"/>
    </font>
    <font>
      <i/>
      <sz val="9"/>
      <name val="Genev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2" xfId="0" applyFont="1" applyBorder="1"/>
    <xf numFmtId="164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0" xfId="0" applyNumberFormat="1" applyFont="1"/>
    <xf numFmtId="1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Alignment="1"/>
    <xf numFmtId="1" fontId="0" fillId="0" borderId="0" xfId="0" applyNumberFormat="1" applyFont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3" fillId="0" borderId="0" xfId="1" applyBorder="1"/>
    <xf numFmtId="0" fontId="3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0" xfId="1" applyFont="1"/>
    <xf numFmtId="4" fontId="0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165" fontId="6" fillId="4" borderId="11" xfId="1" applyNumberFormat="1" applyFont="1" applyFill="1" applyBorder="1" applyAlignment="1">
      <alignment horizontal="center"/>
    </xf>
    <xf numFmtId="0" fontId="3" fillId="0" borderId="12" xfId="1" applyBorder="1" applyAlignment="1">
      <alignment horizontal="right"/>
    </xf>
    <xf numFmtId="167" fontId="6" fillId="4" borderId="11" xfId="1" applyNumberFormat="1" applyFont="1" applyFill="1" applyBorder="1" applyAlignment="1" applyProtection="1">
      <alignment horizontal="center"/>
      <protection locked="0"/>
    </xf>
    <xf numFmtId="4" fontId="6" fillId="5" borderId="13" xfId="2" applyNumberFormat="1" applyFont="1" applyFill="1" applyBorder="1" applyAlignment="1" applyProtection="1">
      <alignment horizontal="right"/>
    </xf>
    <xf numFmtId="0" fontId="3" fillId="0" borderId="14" xfId="1" applyBorder="1" applyAlignment="1">
      <alignment horizontal="right"/>
    </xf>
    <xf numFmtId="4" fontId="6" fillId="4" borderId="15" xfId="2" applyNumberFormat="1" applyFont="1" applyFill="1" applyBorder="1" applyAlignment="1" applyProtection="1">
      <alignment horizontal="right"/>
      <protection locked="0"/>
    </xf>
    <xf numFmtId="0" fontId="3" fillId="5" borderId="16" xfId="1" applyFill="1" applyBorder="1"/>
    <xf numFmtId="0" fontId="3" fillId="5" borderId="17" xfId="1" applyFill="1" applyBorder="1"/>
    <xf numFmtId="4" fontId="0" fillId="5" borderId="17" xfId="2" applyNumberFormat="1" applyFont="1" applyFill="1" applyBorder="1" applyAlignment="1" applyProtection="1">
      <alignment horizontal="right"/>
      <protection locked="0"/>
    </xf>
    <xf numFmtId="4" fontId="0" fillId="5" borderId="17" xfId="2" applyNumberFormat="1" applyFont="1" applyFill="1" applyBorder="1" applyAlignment="1">
      <alignment horizontal="right"/>
    </xf>
    <xf numFmtId="4" fontId="0" fillId="5" borderId="18" xfId="2" applyNumberFormat="1" applyFont="1" applyFill="1" applyBorder="1" applyAlignment="1">
      <alignment horizontal="right"/>
    </xf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4" fontId="6" fillId="0" borderId="0" xfId="2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3" fontId="10" fillId="0" borderId="0" xfId="1" applyNumberFormat="1" applyFont="1" applyAlignment="1" applyProtection="1">
      <alignment vertical="center"/>
      <protection hidden="1"/>
    </xf>
    <xf numFmtId="43" fontId="12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/>
      <protection hidden="1"/>
    </xf>
    <xf numFmtId="0" fontId="3" fillId="4" borderId="22" xfId="1" applyFill="1" applyBorder="1" applyAlignment="1"/>
    <xf numFmtId="0" fontId="3" fillId="4" borderId="23" xfId="1" applyFill="1" applyBorder="1" applyAlignment="1"/>
    <xf numFmtId="0" fontId="3" fillId="0" borderId="0" xfId="1" applyAlignment="1"/>
    <xf numFmtId="0" fontId="3" fillId="0" borderId="0" xfId="1" applyAlignment="1" applyProtection="1">
      <alignment horizontal="center"/>
      <protection hidden="1"/>
    </xf>
    <xf numFmtId="0" fontId="3" fillId="0" borderId="0" xfId="1" applyAlignment="1">
      <alignment horizontal="center"/>
    </xf>
    <xf numFmtId="0" fontId="3" fillId="0" borderId="0" xfId="1" applyFont="1" applyAlignment="1"/>
    <xf numFmtId="16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164" fontId="3" fillId="0" borderId="0" xfId="1" applyNumberFormat="1" applyFont="1" applyBorder="1" applyAlignment="1">
      <alignment horizontal="center"/>
    </xf>
    <xf numFmtId="166" fontId="8" fillId="4" borderId="11" xfId="1" applyNumberFormat="1" applyFont="1" applyFill="1" applyBorder="1" applyProtection="1">
      <protection locked="0"/>
    </xf>
    <xf numFmtId="0" fontId="3" fillId="0" borderId="25" xfId="1" applyBorder="1" applyAlignment="1" applyProtection="1">
      <alignment horizontal="left"/>
      <protection hidden="1"/>
    </xf>
    <xf numFmtId="0" fontId="3" fillId="0" borderId="0" xfId="1" applyBorder="1" applyAlignment="1" applyProtection="1">
      <alignment horizontal="left"/>
      <protection hidden="1"/>
    </xf>
    <xf numFmtId="0" fontId="3" fillId="0" borderId="26" xfId="1" applyBorder="1" applyAlignment="1" applyProtection="1">
      <alignment horizontal="left"/>
      <protection hidden="1"/>
    </xf>
    <xf numFmtId="0" fontId="4" fillId="3" borderId="8" xfId="1" applyFont="1" applyFill="1" applyBorder="1" applyAlignment="1">
      <alignment vertical="center"/>
    </xf>
    <xf numFmtId="0" fontId="3" fillId="3" borderId="8" xfId="1" applyFill="1" applyBorder="1" applyAlignment="1">
      <alignment vertical="center"/>
    </xf>
    <xf numFmtId="0" fontId="4" fillId="3" borderId="8" xfId="1" applyFont="1" applyFill="1" applyBorder="1" applyAlignment="1">
      <alignment horizontal="center" vertical="center"/>
    </xf>
    <xf numFmtId="0" fontId="3" fillId="3" borderId="8" xfId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9" fillId="6" borderId="9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/>
    </xf>
    <xf numFmtId="4" fontId="11" fillId="0" borderId="14" xfId="1" applyNumberFormat="1" applyFont="1" applyBorder="1" applyAlignment="1">
      <alignment horizontal="center" vertical="center"/>
    </xf>
    <xf numFmtId="4" fontId="11" fillId="0" borderId="19" xfId="1" applyNumberFormat="1" applyFont="1" applyBorder="1" applyAlignment="1">
      <alignment horizontal="center" vertical="center"/>
    </xf>
    <xf numFmtId="0" fontId="8" fillId="4" borderId="20" xfId="1" applyFont="1" applyFill="1" applyBorder="1" applyAlignment="1">
      <alignment horizontal="center"/>
    </xf>
    <xf numFmtId="0" fontId="8" fillId="4" borderId="21" xfId="1" applyFont="1" applyFill="1" applyBorder="1" applyAlignment="1">
      <alignment horizontal="center"/>
    </xf>
    <xf numFmtId="0" fontId="8" fillId="7" borderId="20" xfId="1" applyFont="1" applyFill="1" applyBorder="1" applyAlignment="1" applyProtection="1">
      <alignment horizontal="center"/>
      <protection hidden="1"/>
    </xf>
    <xf numFmtId="0" fontId="8" fillId="7" borderId="24" xfId="1" applyFont="1" applyFill="1" applyBorder="1" applyAlignment="1" applyProtection="1">
      <alignment horizontal="center"/>
      <protection hidden="1"/>
    </xf>
    <xf numFmtId="0" fontId="8" fillId="7" borderId="21" xfId="1" applyFont="1" applyFill="1" applyBorder="1" applyAlignment="1" applyProtection="1">
      <alignment horizontal="center"/>
      <protection hidden="1"/>
    </xf>
    <xf numFmtId="0" fontId="13" fillId="0" borderId="25" xfId="1" applyFont="1" applyBorder="1" applyAlignment="1" applyProtection="1">
      <alignment horizontal="left"/>
      <protection hidden="1"/>
    </xf>
    <xf numFmtId="0" fontId="13" fillId="0" borderId="0" xfId="1" applyFont="1" applyBorder="1" applyAlignment="1" applyProtection="1">
      <alignment horizontal="left"/>
      <protection hidden="1"/>
    </xf>
    <xf numFmtId="0" fontId="13" fillId="0" borderId="26" xfId="1" applyFont="1" applyBorder="1" applyAlignment="1" applyProtection="1">
      <alignment horizontal="left"/>
      <protection hidden="1"/>
    </xf>
    <xf numFmtId="0" fontId="3" fillId="0" borderId="22" xfId="1" applyBorder="1" applyAlignment="1" applyProtection="1">
      <alignment horizontal="left"/>
      <protection hidden="1"/>
    </xf>
    <xf numFmtId="0" fontId="3" fillId="0" borderId="27" xfId="1" applyBorder="1" applyAlignment="1" applyProtection="1">
      <alignment horizontal="left"/>
      <protection hidden="1"/>
    </xf>
    <xf numFmtId="0" fontId="3" fillId="0" borderId="23" xfId="1" applyBorder="1" applyAlignment="1" applyProtection="1">
      <alignment horizontal="left"/>
      <protection hidden="1"/>
    </xf>
  </cellXfs>
  <cellStyles count="3">
    <cellStyle name="Comma 2" xfId="2"/>
    <cellStyle name="Normal" xfId="0" builtinId="0"/>
    <cellStyle name="Normal 2" xfId="1"/>
  </cellStyles>
  <dxfs count="6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06"/>
          <c:y val="0.100591909732321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N2123T!$D$22:$D$27</c:f>
              <c:numCache>
                <c:formatCode>General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89.8</c:v>
                </c:pt>
                <c:pt idx="3">
                  <c:v>95.9</c:v>
                </c:pt>
                <c:pt idx="4">
                  <c:v>95.9</c:v>
                </c:pt>
              </c:numCache>
            </c:numRef>
          </c:xVal>
          <c:yVal>
            <c:numRef>
              <c:f>N2123T!$E$22:$E$27</c:f>
              <c:numCache>
                <c:formatCode>General</c:formatCode>
                <c:ptCount val="6"/>
                <c:pt idx="0">
                  <c:v>1800</c:v>
                </c:pt>
                <c:pt idx="1">
                  <c:v>1930</c:v>
                </c:pt>
                <c:pt idx="2">
                  <c:v>2600</c:v>
                </c:pt>
                <c:pt idx="3">
                  <c:v>2600</c:v>
                </c:pt>
                <c:pt idx="4">
                  <c:v>1800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N2123T!$A$22:$A$26</c:f>
              <c:numCache>
                <c:formatCode>General</c:formatCode>
                <c:ptCount val="5"/>
              </c:numCache>
            </c:numRef>
          </c:xVal>
          <c:yVal>
            <c:numRef>
              <c:f>N2123T!$B$22:$B$26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N2123T!$D$11</c:f>
              <c:numCache>
                <c:formatCode>#,##0.00</c:formatCode>
                <c:ptCount val="1"/>
                <c:pt idx="0">
                  <c:v>89.364009017393627</c:v>
                </c:pt>
              </c:numCache>
            </c:numRef>
          </c:xVal>
          <c:yVal>
            <c:numRef>
              <c:f>N2123T!$C$11</c:f>
              <c:numCache>
                <c:formatCode>#,##0.00</c:formatCode>
                <c:ptCount val="1"/>
                <c:pt idx="0">
                  <c:v>2417.5500000000002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N2123T!$D$12</c:f>
              <c:numCache>
                <c:formatCode>#,##0.00</c:formatCode>
                <c:ptCount val="1"/>
                <c:pt idx="0">
                  <c:v>91.524432547713857</c:v>
                </c:pt>
              </c:numCache>
            </c:numRef>
          </c:xVal>
          <c:yVal>
            <c:numRef>
              <c:f>N2123T!$C$12</c:f>
              <c:numCache>
                <c:formatCode>#,##0.00</c:formatCode>
                <c:ptCount val="1"/>
                <c:pt idx="0">
                  <c:v>2297.5500000000002</c:v>
                </c:pt>
              </c:numCache>
            </c:numRef>
          </c:yVal>
          <c:smooth val="0"/>
        </c:ser>
        <c:ser>
          <c:idx val="4"/>
          <c:order val="4"/>
          <c:tx>
            <c:v>Gear Up</c:v>
          </c:tx>
          <c:spPr>
            <a:ln w="28575">
              <a:noFill/>
            </a:ln>
          </c:spPr>
          <c:marker>
            <c:symbol val="plus"/>
            <c:size val="12"/>
          </c:marker>
          <c:xVal>
            <c:numRef>
              <c:f>N2123T!$F$11</c:f>
              <c:numCache>
                <c:formatCode>_(* #,##0.00_);_(* \(#,##0.00\);_(* "-"??_);_(@_)</c:formatCode>
                <c:ptCount val="1"/>
                <c:pt idx="0">
                  <c:v>89.702781741846067</c:v>
                </c:pt>
              </c:numCache>
            </c:numRef>
          </c:xVal>
          <c:yVal>
            <c:numRef>
              <c:f>N2123T!$C$11</c:f>
              <c:numCache>
                <c:formatCode>#,##0.00</c:formatCode>
                <c:ptCount val="1"/>
                <c:pt idx="0">
                  <c:v>2417.5500000000002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53120"/>
        <c:axId val="350632192"/>
      </c:scatterChart>
      <c:valAx>
        <c:axId val="350453120"/>
        <c:scaling>
          <c:orientation val="minMax"/>
          <c:max val="100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Inches</a:t>
                </a:r>
                <a:r>
                  <a:rPr lang="en-US" baseline="0"/>
                  <a:t> Aft of Datum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0632192"/>
        <c:crossesAt val="1500"/>
        <c:crossBetween val="midCat"/>
        <c:majorUnit val="1"/>
        <c:minorUnit val="1"/>
      </c:valAx>
      <c:valAx>
        <c:axId val="350632192"/>
        <c:scaling>
          <c:orientation val="minMax"/>
          <c:max val="265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0453120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24354576523856"/>
          <c:h val="4.5697783045028667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Limits</c:v>
          </c:tx>
          <c:marker>
            <c:symbol val="none"/>
          </c:marker>
          <c:xVal>
            <c:numRef>
              <c:f>'2123T'!$C$21:$C$39</c:f>
              <c:numCache>
                <c:formatCode>0.0</c:formatCode>
                <c:ptCount val="19"/>
                <c:pt idx="0">
                  <c:v>95.9</c:v>
                </c:pt>
                <c:pt idx="1">
                  <c:v>95.9</c:v>
                </c:pt>
                <c:pt idx="2">
                  <c:v>89.8</c:v>
                </c:pt>
                <c:pt idx="3">
                  <c:v>89.474999999999994</c:v>
                </c:pt>
                <c:pt idx="4">
                  <c:v>89.149999999999991</c:v>
                </c:pt>
                <c:pt idx="5">
                  <c:v>88.824999999999989</c:v>
                </c:pt>
                <c:pt idx="6">
                  <c:v>88.5</c:v>
                </c:pt>
                <c:pt idx="7">
                  <c:v>88.174999999999997</c:v>
                </c:pt>
                <c:pt idx="8">
                  <c:v>87.85</c:v>
                </c:pt>
                <c:pt idx="9">
                  <c:v>87.524999999999991</c:v>
                </c:pt>
                <c:pt idx="10">
                  <c:v>87.199999999999989</c:v>
                </c:pt>
                <c:pt idx="11">
                  <c:v>86.875</c:v>
                </c:pt>
                <c:pt idx="12">
                  <c:v>86.55</c:v>
                </c:pt>
                <c:pt idx="13">
                  <c:v>86.224999999999994</c:v>
                </c:pt>
                <c:pt idx="14">
                  <c:v>85.899999999999991</c:v>
                </c:pt>
                <c:pt idx="15">
                  <c:v>85.574999999999989</c:v>
                </c:pt>
                <c:pt idx="16">
                  <c:v>85.25</c:v>
                </c:pt>
                <c:pt idx="17">
                  <c:v>84.924999999999997</c:v>
                </c:pt>
                <c:pt idx="18">
                  <c:v>84.6</c:v>
                </c:pt>
              </c:numCache>
            </c:numRef>
          </c:xVal>
          <c:yVal>
            <c:numRef>
              <c:f>'2123T'!$B$21:$B$39</c:f>
              <c:numCache>
                <c:formatCode>0</c:formatCode>
                <c:ptCount val="19"/>
                <c:pt idx="0">
                  <c:v>2200</c:v>
                </c:pt>
                <c:pt idx="1">
                  <c:v>2600</c:v>
                </c:pt>
                <c:pt idx="2">
                  <c:v>2600</c:v>
                </c:pt>
                <c:pt idx="3">
                  <c:v>2575</c:v>
                </c:pt>
                <c:pt idx="4">
                  <c:v>2550</c:v>
                </c:pt>
                <c:pt idx="5">
                  <c:v>2525</c:v>
                </c:pt>
                <c:pt idx="6">
                  <c:v>2500</c:v>
                </c:pt>
                <c:pt idx="7">
                  <c:v>2475</c:v>
                </c:pt>
                <c:pt idx="8">
                  <c:v>2450</c:v>
                </c:pt>
                <c:pt idx="9">
                  <c:v>2425</c:v>
                </c:pt>
                <c:pt idx="10">
                  <c:v>2400</c:v>
                </c:pt>
                <c:pt idx="11">
                  <c:v>2375</c:v>
                </c:pt>
                <c:pt idx="12">
                  <c:v>2350</c:v>
                </c:pt>
                <c:pt idx="13">
                  <c:v>2325</c:v>
                </c:pt>
                <c:pt idx="14">
                  <c:v>2300</c:v>
                </c:pt>
                <c:pt idx="15">
                  <c:v>2275</c:v>
                </c:pt>
                <c:pt idx="16">
                  <c:v>2250</c:v>
                </c:pt>
                <c:pt idx="17">
                  <c:v>2225</c:v>
                </c:pt>
                <c:pt idx="18">
                  <c:v>2200</c:v>
                </c:pt>
              </c:numCache>
            </c:numRef>
          </c:yVal>
          <c:smooth val="0"/>
        </c:ser>
        <c:ser>
          <c:idx val="2"/>
          <c:order val="1"/>
          <c:tx>
            <c:v>Gear DOWN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xVal>
            <c:numRef>
              <c:f>'2123T'!$C$16</c:f>
              <c:numCache>
                <c:formatCode>0.0</c:formatCode>
                <c:ptCount val="1"/>
                <c:pt idx="0">
                  <c:v>90.64881421319798</c:v>
                </c:pt>
              </c:numCache>
            </c:numRef>
          </c:xVal>
          <c:yVal>
            <c:numRef>
              <c:f>'2123T'!$B$16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ser>
          <c:idx val="0"/>
          <c:order val="2"/>
          <c:tx>
            <c:v>Gear UP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'2123T'!$C$17</c:f>
              <c:numCache>
                <c:formatCode>0.0</c:formatCode>
                <c:ptCount val="1"/>
                <c:pt idx="0">
                  <c:v>90.981403045685283</c:v>
                </c:pt>
              </c:numCache>
            </c:numRef>
          </c:xVal>
          <c:yVal>
            <c:numRef>
              <c:f>'2123T'!$B$17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06016"/>
        <c:axId val="356407936"/>
      </c:scatterChart>
      <c:valAx>
        <c:axId val="35640601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56407936"/>
        <c:crosses val="autoZero"/>
        <c:crossBetween val="midCat"/>
      </c:valAx>
      <c:valAx>
        <c:axId val="356407936"/>
        <c:scaling>
          <c:orientation val="minMax"/>
          <c:max val="2650"/>
          <c:min val="2200"/>
        </c:scaling>
        <c:delete val="0"/>
        <c:axPos val="l"/>
        <c:majorGridlines/>
        <c:numFmt formatCode="0" sourceLinked="1"/>
        <c:majorTickMark val="out"/>
        <c:minorTickMark val="cross"/>
        <c:tickLblPos val="nextTo"/>
        <c:crossAx val="356406016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06"/>
          <c:y val="0.100591909732321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N738TT!$D$23:$D$28</c:f>
              <c:numCache>
                <c:formatCode>General</c:formatCode>
                <c:ptCount val="6"/>
                <c:pt idx="0">
                  <c:v>60</c:v>
                </c:pt>
                <c:pt idx="1">
                  <c:v>85</c:v>
                </c:pt>
                <c:pt idx="2">
                  <c:v>77</c:v>
                </c:pt>
                <c:pt idx="3">
                  <c:v>95</c:v>
                </c:pt>
                <c:pt idx="4">
                  <c:v>113.5</c:v>
                </c:pt>
                <c:pt idx="5">
                  <c:v>70.5</c:v>
                </c:pt>
              </c:numCache>
            </c:numRef>
          </c:xVal>
          <c:yVal>
            <c:numRef>
              <c:f>N738TT!$E$23:$E$28</c:f>
              <c:numCache>
                <c:formatCode>General</c:formatCode>
                <c:ptCount val="6"/>
                <c:pt idx="0">
                  <c:v>1500</c:v>
                </c:pt>
                <c:pt idx="1">
                  <c:v>2100</c:v>
                </c:pt>
                <c:pt idx="2">
                  <c:v>2100</c:v>
                </c:pt>
                <c:pt idx="3">
                  <c:v>2400</c:v>
                </c:pt>
                <c:pt idx="4">
                  <c:v>2400</c:v>
                </c:pt>
                <c:pt idx="5">
                  <c:v>1500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N738TT!$A$23:$A$27</c:f>
              <c:numCache>
                <c:formatCode>General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77</c:v>
                </c:pt>
                <c:pt idx="3">
                  <c:v>85</c:v>
                </c:pt>
                <c:pt idx="4">
                  <c:v>60</c:v>
                </c:pt>
              </c:numCache>
            </c:numRef>
          </c:xVal>
          <c:yVal>
            <c:numRef>
              <c:f>N738TT!$B$23:$B$27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N738TT!$F$12</c:f>
              <c:numCache>
                <c:formatCode>_(* #,##0.00_);_(* \(#,##0.00\);_(* "-"??_);_(@_)</c:formatCode>
                <c:ptCount val="1"/>
                <c:pt idx="0">
                  <c:v>93.099730000000008</c:v>
                </c:pt>
              </c:numCache>
            </c:numRef>
          </c:xVal>
          <c:yVal>
            <c:numRef>
              <c:f>N738TT!$C$12</c:f>
              <c:numCache>
                <c:formatCode>#,##0.00</c:formatCode>
                <c:ptCount val="1"/>
                <c:pt idx="0">
                  <c:v>2147.1999999999998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N738TT!$F$13</c:f>
              <c:numCache>
                <c:formatCode>_(* #,##0.00_);_(* \(#,##0.00\);_(* "-"??_);_(@_)</c:formatCode>
                <c:ptCount val="1"/>
                <c:pt idx="0">
                  <c:v>87.339730000000017</c:v>
                </c:pt>
              </c:numCache>
            </c:numRef>
          </c:xVal>
          <c:yVal>
            <c:numRef>
              <c:f>N738TT!$C$13</c:f>
              <c:numCache>
                <c:formatCode>#,##0.00</c:formatCode>
                <c:ptCount val="1"/>
                <c:pt idx="0">
                  <c:v>2027.1999999999998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31584"/>
        <c:axId val="257333888"/>
      </c:scatterChart>
      <c:valAx>
        <c:axId val="257331584"/>
        <c:scaling>
          <c:orientation val="minMax"/>
          <c:max val="115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</a:t>
                </a:r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57333888"/>
        <c:crossesAt val="1500"/>
        <c:crossBetween val="midCat"/>
        <c:majorUnit val="5"/>
        <c:minorUnit val="1"/>
      </c:valAx>
      <c:valAx>
        <c:axId val="257333888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57331584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1691842900302112"/>
          <c:h val="4.33925049309664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14808</xdr:rowOff>
    </xdr:from>
    <xdr:to>
      <xdr:col>5</xdr:col>
      <xdr:colOff>19050</xdr:colOff>
      <xdr:row>43</xdr:row>
      <xdr:rowOff>124066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12</xdr:row>
      <xdr:rowOff>9525</xdr:rowOff>
    </xdr:from>
    <xdr:to>
      <xdr:col>7</xdr:col>
      <xdr:colOff>742950</xdr:colOff>
      <xdr:row>13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648450" y="2638425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17</xdr:row>
      <xdr:rowOff>85724</xdr:rowOff>
    </xdr:from>
    <xdr:to>
      <xdr:col>18</xdr:col>
      <xdr:colOff>419100</xdr:colOff>
      <xdr:row>41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266700</xdr:rowOff>
    </xdr:from>
    <xdr:to>
      <xdr:col>5</xdr:col>
      <xdr:colOff>28575</xdr:colOff>
      <xdr:row>44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13</xdr:row>
      <xdr:rowOff>9525</xdr:rowOff>
    </xdr:from>
    <xdr:to>
      <xdr:col>7</xdr:col>
      <xdr:colOff>742950</xdr:colOff>
      <xdr:row>14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505575" y="2838450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yer1\Downloads\C172S-WB-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&amp;B"/>
      <sheetName val="C172S-WB-Example"/>
    </sheetNames>
    <definedNames>
      <definedName name="MyPrint"/>
    </definedNames>
    <sheetDataSet>
      <sheetData sheetId="0">
        <row r="12">
          <cell r="C12">
            <v>2325.5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zoomScaleNormal="100" workbookViewId="0">
      <selection activeCell="J33" sqref="J33"/>
    </sheetView>
  </sheetViews>
  <sheetFormatPr defaultColWidth="11.42578125" defaultRowHeight="12"/>
  <cols>
    <col min="1" max="1" width="31.42578125" style="30" customWidth="1"/>
    <col min="2" max="2" width="12.85546875" style="30" customWidth="1"/>
    <col min="3" max="3" width="13.85546875" style="60" customWidth="1"/>
    <col min="4" max="4" width="15.85546875" style="60" customWidth="1"/>
    <col min="5" max="5" width="20.140625" style="60" customWidth="1"/>
    <col min="6" max="6" width="5.5703125" style="30" customWidth="1"/>
    <col min="7" max="256" width="11.42578125" style="30"/>
    <col min="257" max="257" width="31.42578125" style="30" customWidth="1"/>
    <col min="258" max="258" width="12.85546875" style="30" customWidth="1"/>
    <col min="259" max="259" width="13.85546875" style="30" customWidth="1"/>
    <col min="260" max="260" width="15.85546875" style="30" customWidth="1"/>
    <col min="261" max="261" width="20.140625" style="30" customWidth="1"/>
    <col min="262" max="262" width="5.5703125" style="30" customWidth="1"/>
    <col min="263" max="512" width="11.42578125" style="30"/>
    <col min="513" max="513" width="31.42578125" style="30" customWidth="1"/>
    <col min="514" max="514" width="12.85546875" style="30" customWidth="1"/>
    <col min="515" max="515" width="13.85546875" style="30" customWidth="1"/>
    <col min="516" max="516" width="15.85546875" style="30" customWidth="1"/>
    <col min="517" max="517" width="20.140625" style="30" customWidth="1"/>
    <col min="518" max="518" width="5.5703125" style="30" customWidth="1"/>
    <col min="519" max="768" width="11.42578125" style="30"/>
    <col min="769" max="769" width="31.42578125" style="30" customWidth="1"/>
    <col min="770" max="770" width="12.85546875" style="30" customWidth="1"/>
    <col min="771" max="771" width="13.85546875" style="30" customWidth="1"/>
    <col min="772" max="772" width="15.85546875" style="30" customWidth="1"/>
    <col min="773" max="773" width="20.140625" style="30" customWidth="1"/>
    <col min="774" max="774" width="5.5703125" style="30" customWidth="1"/>
    <col min="775" max="1024" width="11.42578125" style="30"/>
    <col min="1025" max="1025" width="31.42578125" style="30" customWidth="1"/>
    <col min="1026" max="1026" width="12.85546875" style="30" customWidth="1"/>
    <col min="1027" max="1027" width="13.85546875" style="30" customWidth="1"/>
    <col min="1028" max="1028" width="15.85546875" style="30" customWidth="1"/>
    <col min="1029" max="1029" width="20.140625" style="30" customWidth="1"/>
    <col min="1030" max="1030" width="5.5703125" style="30" customWidth="1"/>
    <col min="1031" max="1280" width="11.42578125" style="30"/>
    <col min="1281" max="1281" width="31.42578125" style="30" customWidth="1"/>
    <col min="1282" max="1282" width="12.85546875" style="30" customWidth="1"/>
    <col min="1283" max="1283" width="13.85546875" style="30" customWidth="1"/>
    <col min="1284" max="1284" width="15.85546875" style="30" customWidth="1"/>
    <col min="1285" max="1285" width="20.140625" style="30" customWidth="1"/>
    <col min="1286" max="1286" width="5.5703125" style="30" customWidth="1"/>
    <col min="1287" max="1536" width="11.42578125" style="30"/>
    <col min="1537" max="1537" width="31.42578125" style="30" customWidth="1"/>
    <col min="1538" max="1538" width="12.85546875" style="30" customWidth="1"/>
    <col min="1539" max="1539" width="13.85546875" style="30" customWidth="1"/>
    <col min="1540" max="1540" width="15.85546875" style="30" customWidth="1"/>
    <col min="1541" max="1541" width="20.140625" style="30" customWidth="1"/>
    <col min="1542" max="1542" width="5.5703125" style="30" customWidth="1"/>
    <col min="1543" max="1792" width="11.42578125" style="30"/>
    <col min="1793" max="1793" width="31.42578125" style="30" customWidth="1"/>
    <col min="1794" max="1794" width="12.85546875" style="30" customWidth="1"/>
    <col min="1795" max="1795" width="13.85546875" style="30" customWidth="1"/>
    <col min="1796" max="1796" width="15.85546875" style="30" customWidth="1"/>
    <col min="1797" max="1797" width="20.140625" style="30" customWidth="1"/>
    <col min="1798" max="1798" width="5.5703125" style="30" customWidth="1"/>
    <col min="1799" max="2048" width="11.42578125" style="30"/>
    <col min="2049" max="2049" width="31.42578125" style="30" customWidth="1"/>
    <col min="2050" max="2050" width="12.85546875" style="30" customWidth="1"/>
    <col min="2051" max="2051" width="13.85546875" style="30" customWidth="1"/>
    <col min="2052" max="2052" width="15.85546875" style="30" customWidth="1"/>
    <col min="2053" max="2053" width="20.140625" style="30" customWidth="1"/>
    <col min="2054" max="2054" width="5.5703125" style="30" customWidth="1"/>
    <col min="2055" max="2304" width="11.42578125" style="30"/>
    <col min="2305" max="2305" width="31.42578125" style="30" customWidth="1"/>
    <col min="2306" max="2306" width="12.85546875" style="30" customWidth="1"/>
    <col min="2307" max="2307" width="13.85546875" style="30" customWidth="1"/>
    <col min="2308" max="2308" width="15.85546875" style="30" customWidth="1"/>
    <col min="2309" max="2309" width="20.140625" style="30" customWidth="1"/>
    <col min="2310" max="2310" width="5.5703125" style="30" customWidth="1"/>
    <col min="2311" max="2560" width="11.42578125" style="30"/>
    <col min="2561" max="2561" width="31.42578125" style="30" customWidth="1"/>
    <col min="2562" max="2562" width="12.85546875" style="30" customWidth="1"/>
    <col min="2563" max="2563" width="13.85546875" style="30" customWidth="1"/>
    <col min="2564" max="2564" width="15.85546875" style="30" customWidth="1"/>
    <col min="2565" max="2565" width="20.140625" style="30" customWidth="1"/>
    <col min="2566" max="2566" width="5.5703125" style="30" customWidth="1"/>
    <col min="2567" max="2816" width="11.42578125" style="30"/>
    <col min="2817" max="2817" width="31.42578125" style="30" customWidth="1"/>
    <col min="2818" max="2818" width="12.85546875" style="30" customWidth="1"/>
    <col min="2819" max="2819" width="13.85546875" style="30" customWidth="1"/>
    <col min="2820" max="2820" width="15.85546875" style="30" customWidth="1"/>
    <col min="2821" max="2821" width="20.140625" style="30" customWidth="1"/>
    <col min="2822" max="2822" width="5.5703125" style="30" customWidth="1"/>
    <col min="2823" max="3072" width="11.42578125" style="30"/>
    <col min="3073" max="3073" width="31.42578125" style="30" customWidth="1"/>
    <col min="3074" max="3074" width="12.85546875" style="30" customWidth="1"/>
    <col min="3075" max="3075" width="13.85546875" style="30" customWidth="1"/>
    <col min="3076" max="3076" width="15.85546875" style="30" customWidth="1"/>
    <col min="3077" max="3077" width="20.140625" style="30" customWidth="1"/>
    <col min="3078" max="3078" width="5.5703125" style="30" customWidth="1"/>
    <col min="3079" max="3328" width="11.42578125" style="30"/>
    <col min="3329" max="3329" width="31.42578125" style="30" customWidth="1"/>
    <col min="3330" max="3330" width="12.85546875" style="30" customWidth="1"/>
    <col min="3331" max="3331" width="13.85546875" style="30" customWidth="1"/>
    <col min="3332" max="3332" width="15.85546875" style="30" customWidth="1"/>
    <col min="3333" max="3333" width="20.140625" style="30" customWidth="1"/>
    <col min="3334" max="3334" width="5.5703125" style="30" customWidth="1"/>
    <col min="3335" max="3584" width="11.42578125" style="30"/>
    <col min="3585" max="3585" width="31.42578125" style="30" customWidth="1"/>
    <col min="3586" max="3586" width="12.85546875" style="30" customWidth="1"/>
    <col min="3587" max="3587" width="13.85546875" style="30" customWidth="1"/>
    <col min="3588" max="3588" width="15.85546875" style="30" customWidth="1"/>
    <col min="3589" max="3589" width="20.140625" style="30" customWidth="1"/>
    <col min="3590" max="3590" width="5.5703125" style="30" customWidth="1"/>
    <col min="3591" max="3840" width="11.42578125" style="30"/>
    <col min="3841" max="3841" width="31.42578125" style="30" customWidth="1"/>
    <col min="3842" max="3842" width="12.85546875" style="30" customWidth="1"/>
    <col min="3843" max="3843" width="13.85546875" style="30" customWidth="1"/>
    <col min="3844" max="3844" width="15.85546875" style="30" customWidth="1"/>
    <col min="3845" max="3845" width="20.140625" style="30" customWidth="1"/>
    <col min="3846" max="3846" width="5.5703125" style="30" customWidth="1"/>
    <col min="3847" max="4096" width="11.42578125" style="30"/>
    <col min="4097" max="4097" width="31.42578125" style="30" customWidth="1"/>
    <col min="4098" max="4098" width="12.85546875" style="30" customWidth="1"/>
    <col min="4099" max="4099" width="13.85546875" style="30" customWidth="1"/>
    <col min="4100" max="4100" width="15.85546875" style="30" customWidth="1"/>
    <col min="4101" max="4101" width="20.140625" style="30" customWidth="1"/>
    <col min="4102" max="4102" width="5.5703125" style="30" customWidth="1"/>
    <col min="4103" max="4352" width="11.42578125" style="30"/>
    <col min="4353" max="4353" width="31.42578125" style="30" customWidth="1"/>
    <col min="4354" max="4354" width="12.85546875" style="30" customWidth="1"/>
    <col min="4355" max="4355" width="13.85546875" style="30" customWidth="1"/>
    <col min="4356" max="4356" width="15.85546875" style="30" customWidth="1"/>
    <col min="4357" max="4357" width="20.140625" style="30" customWidth="1"/>
    <col min="4358" max="4358" width="5.5703125" style="30" customWidth="1"/>
    <col min="4359" max="4608" width="11.42578125" style="30"/>
    <col min="4609" max="4609" width="31.42578125" style="30" customWidth="1"/>
    <col min="4610" max="4610" width="12.85546875" style="30" customWidth="1"/>
    <col min="4611" max="4611" width="13.85546875" style="30" customWidth="1"/>
    <col min="4612" max="4612" width="15.85546875" style="30" customWidth="1"/>
    <col min="4613" max="4613" width="20.140625" style="30" customWidth="1"/>
    <col min="4614" max="4614" width="5.5703125" style="30" customWidth="1"/>
    <col min="4615" max="4864" width="11.42578125" style="30"/>
    <col min="4865" max="4865" width="31.42578125" style="30" customWidth="1"/>
    <col min="4866" max="4866" width="12.85546875" style="30" customWidth="1"/>
    <col min="4867" max="4867" width="13.85546875" style="30" customWidth="1"/>
    <col min="4868" max="4868" width="15.85546875" style="30" customWidth="1"/>
    <col min="4869" max="4869" width="20.140625" style="30" customWidth="1"/>
    <col min="4870" max="4870" width="5.5703125" style="30" customWidth="1"/>
    <col min="4871" max="5120" width="11.42578125" style="30"/>
    <col min="5121" max="5121" width="31.42578125" style="30" customWidth="1"/>
    <col min="5122" max="5122" width="12.85546875" style="30" customWidth="1"/>
    <col min="5123" max="5123" width="13.85546875" style="30" customWidth="1"/>
    <col min="5124" max="5124" width="15.85546875" style="30" customWidth="1"/>
    <col min="5125" max="5125" width="20.140625" style="30" customWidth="1"/>
    <col min="5126" max="5126" width="5.5703125" style="30" customWidth="1"/>
    <col min="5127" max="5376" width="11.42578125" style="30"/>
    <col min="5377" max="5377" width="31.42578125" style="30" customWidth="1"/>
    <col min="5378" max="5378" width="12.85546875" style="30" customWidth="1"/>
    <col min="5379" max="5379" width="13.85546875" style="30" customWidth="1"/>
    <col min="5380" max="5380" width="15.85546875" style="30" customWidth="1"/>
    <col min="5381" max="5381" width="20.140625" style="30" customWidth="1"/>
    <col min="5382" max="5382" width="5.5703125" style="30" customWidth="1"/>
    <col min="5383" max="5632" width="11.42578125" style="30"/>
    <col min="5633" max="5633" width="31.42578125" style="30" customWidth="1"/>
    <col min="5634" max="5634" width="12.85546875" style="30" customWidth="1"/>
    <col min="5635" max="5635" width="13.85546875" style="30" customWidth="1"/>
    <col min="5636" max="5636" width="15.85546875" style="30" customWidth="1"/>
    <col min="5637" max="5637" width="20.140625" style="30" customWidth="1"/>
    <col min="5638" max="5638" width="5.5703125" style="30" customWidth="1"/>
    <col min="5639" max="5888" width="11.42578125" style="30"/>
    <col min="5889" max="5889" width="31.42578125" style="30" customWidth="1"/>
    <col min="5890" max="5890" width="12.85546875" style="30" customWidth="1"/>
    <col min="5891" max="5891" width="13.85546875" style="30" customWidth="1"/>
    <col min="5892" max="5892" width="15.85546875" style="30" customWidth="1"/>
    <col min="5893" max="5893" width="20.140625" style="30" customWidth="1"/>
    <col min="5894" max="5894" width="5.5703125" style="30" customWidth="1"/>
    <col min="5895" max="6144" width="11.42578125" style="30"/>
    <col min="6145" max="6145" width="31.42578125" style="30" customWidth="1"/>
    <col min="6146" max="6146" width="12.85546875" style="30" customWidth="1"/>
    <col min="6147" max="6147" width="13.85546875" style="30" customWidth="1"/>
    <col min="6148" max="6148" width="15.85546875" style="30" customWidth="1"/>
    <col min="6149" max="6149" width="20.140625" style="30" customWidth="1"/>
    <col min="6150" max="6150" width="5.5703125" style="30" customWidth="1"/>
    <col min="6151" max="6400" width="11.42578125" style="30"/>
    <col min="6401" max="6401" width="31.42578125" style="30" customWidth="1"/>
    <col min="6402" max="6402" width="12.85546875" style="30" customWidth="1"/>
    <col min="6403" max="6403" width="13.85546875" style="30" customWidth="1"/>
    <col min="6404" max="6404" width="15.85546875" style="30" customWidth="1"/>
    <col min="6405" max="6405" width="20.140625" style="30" customWidth="1"/>
    <col min="6406" max="6406" width="5.5703125" style="30" customWidth="1"/>
    <col min="6407" max="6656" width="11.42578125" style="30"/>
    <col min="6657" max="6657" width="31.42578125" style="30" customWidth="1"/>
    <col min="6658" max="6658" width="12.85546875" style="30" customWidth="1"/>
    <col min="6659" max="6659" width="13.85546875" style="30" customWidth="1"/>
    <col min="6660" max="6660" width="15.85546875" style="30" customWidth="1"/>
    <col min="6661" max="6661" width="20.140625" style="30" customWidth="1"/>
    <col min="6662" max="6662" width="5.5703125" style="30" customWidth="1"/>
    <col min="6663" max="6912" width="11.42578125" style="30"/>
    <col min="6913" max="6913" width="31.42578125" style="30" customWidth="1"/>
    <col min="6914" max="6914" width="12.85546875" style="30" customWidth="1"/>
    <col min="6915" max="6915" width="13.85546875" style="30" customWidth="1"/>
    <col min="6916" max="6916" width="15.85546875" style="30" customWidth="1"/>
    <col min="6917" max="6917" width="20.140625" style="30" customWidth="1"/>
    <col min="6918" max="6918" width="5.5703125" style="30" customWidth="1"/>
    <col min="6919" max="7168" width="11.42578125" style="30"/>
    <col min="7169" max="7169" width="31.42578125" style="30" customWidth="1"/>
    <col min="7170" max="7170" width="12.85546875" style="30" customWidth="1"/>
    <col min="7171" max="7171" width="13.85546875" style="30" customWidth="1"/>
    <col min="7172" max="7172" width="15.85546875" style="30" customWidth="1"/>
    <col min="7173" max="7173" width="20.140625" style="30" customWidth="1"/>
    <col min="7174" max="7174" width="5.5703125" style="30" customWidth="1"/>
    <col min="7175" max="7424" width="11.42578125" style="30"/>
    <col min="7425" max="7425" width="31.42578125" style="30" customWidth="1"/>
    <col min="7426" max="7426" width="12.85546875" style="30" customWidth="1"/>
    <col min="7427" max="7427" width="13.85546875" style="30" customWidth="1"/>
    <col min="7428" max="7428" width="15.85546875" style="30" customWidth="1"/>
    <col min="7429" max="7429" width="20.140625" style="30" customWidth="1"/>
    <col min="7430" max="7430" width="5.5703125" style="30" customWidth="1"/>
    <col min="7431" max="7680" width="11.42578125" style="30"/>
    <col min="7681" max="7681" width="31.42578125" style="30" customWidth="1"/>
    <col min="7682" max="7682" width="12.85546875" style="30" customWidth="1"/>
    <col min="7683" max="7683" width="13.85546875" style="30" customWidth="1"/>
    <col min="7684" max="7684" width="15.85546875" style="30" customWidth="1"/>
    <col min="7685" max="7685" width="20.140625" style="30" customWidth="1"/>
    <col min="7686" max="7686" width="5.5703125" style="30" customWidth="1"/>
    <col min="7687" max="7936" width="11.42578125" style="30"/>
    <col min="7937" max="7937" width="31.42578125" style="30" customWidth="1"/>
    <col min="7938" max="7938" width="12.85546875" style="30" customWidth="1"/>
    <col min="7939" max="7939" width="13.85546875" style="30" customWidth="1"/>
    <col min="7940" max="7940" width="15.85546875" style="30" customWidth="1"/>
    <col min="7941" max="7941" width="20.140625" style="30" customWidth="1"/>
    <col min="7942" max="7942" width="5.5703125" style="30" customWidth="1"/>
    <col min="7943" max="8192" width="11.42578125" style="30"/>
    <col min="8193" max="8193" width="31.42578125" style="30" customWidth="1"/>
    <col min="8194" max="8194" width="12.85546875" style="30" customWidth="1"/>
    <col min="8195" max="8195" width="13.85546875" style="30" customWidth="1"/>
    <col min="8196" max="8196" width="15.85546875" style="30" customWidth="1"/>
    <col min="8197" max="8197" width="20.140625" style="30" customWidth="1"/>
    <col min="8198" max="8198" width="5.5703125" style="30" customWidth="1"/>
    <col min="8199" max="8448" width="11.42578125" style="30"/>
    <col min="8449" max="8449" width="31.42578125" style="30" customWidth="1"/>
    <col min="8450" max="8450" width="12.85546875" style="30" customWidth="1"/>
    <col min="8451" max="8451" width="13.85546875" style="30" customWidth="1"/>
    <col min="8452" max="8452" width="15.85546875" style="30" customWidth="1"/>
    <col min="8453" max="8453" width="20.140625" style="30" customWidth="1"/>
    <col min="8454" max="8454" width="5.5703125" style="30" customWidth="1"/>
    <col min="8455" max="8704" width="11.42578125" style="30"/>
    <col min="8705" max="8705" width="31.42578125" style="30" customWidth="1"/>
    <col min="8706" max="8706" width="12.85546875" style="30" customWidth="1"/>
    <col min="8707" max="8707" width="13.85546875" style="30" customWidth="1"/>
    <col min="8708" max="8708" width="15.85546875" style="30" customWidth="1"/>
    <col min="8709" max="8709" width="20.140625" style="30" customWidth="1"/>
    <col min="8710" max="8710" width="5.5703125" style="30" customWidth="1"/>
    <col min="8711" max="8960" width="11.42578125" style="30"/>
    <col min="8961" max="8961" width="31.42578125" style="30" customWidth="1"/>
    <col min="8962" max="8962" width="12.85546875" style="30" customWidth="1"/>
    <col min="8963" max="8963" width="13.85546875" style="30" customWidth="1"/>
    <col min="8964" max="8964" width="15.85546875" style="30" customWidth="1"/>
    <col min="8965" max="8965" width="20.140625" style="30" customWidth="1"/>
    <col min="8966" max="8966" width="5.5703125" style="30" customWidth="1"/>
    <col min="8967" max="9216" width="11.42578125" style="30"/>
    <col min="9217" max="9217" width="31.42578125" style="30" customWidth="1"/>
    <col min="9218" max="9218" width="12.85546875" style="30" customWidth="1"/>
    <col min="9219" max="9219" width="13.85546875" style="30" customWidth="1"/>
    <col min="9220" max="9220" width="15.85546875" style="30" customWidth="1"/>
    <col min="9221" max="9221" width="20.140625" style="30" customWidth="1"/>
    <col min="9222" max="9222" width="5.5703125" style="30" customWidth="1"/>
    <col min="9223" max="9472" width="11.42578125" style="30"/>
    <col min="9473" max="9473" width="31.42578125" style="30" customWidth="1"/>
    <col min="9474" max="9474" width="12.85546875" style="30" customWidth="1"/>
    <col min="9475" max="9475" width="13.85546875" style="30" customWidth="1"/>
    <col min="9476" max="9476" width="15.85546875" style="30" customWidth="1"/>
    <col min="9477" max="9477" width="20.140625" style="30" customWidth="1"/>
    <col min="9478" max="9478" width="5.5703125" style="30" customWidth="1"/>
    <col min="9479" max="9728" width="11.42578125" style="30"/>
    <col min="9729" max="9729" width="31.42578125" style="30" customWidth="1"/>
    <col min="9730" max="9730" width="12.85546875" style="30" customWidth="1"/>
    <col min="9731" max="9731" width="13.85546875" style="30" customWidth="1"/>
    <col min="9732" max="9732" width="15.85546875" style="30" customWidth="1"/>
    <col min="9733" max="9733" width="20.140625" style="30" customWidth="1"/>
    <col min="9734" max="9734" width="5.5703125" style="30" customWidth="1"/>
    <col min="9735" max="9984" width="11.42578125" style="30"/>
    <col min="9985" max="9985" width="31.42578125" style="30" customWidth="1"/>
    <col min="9986" max="9986" width="12.85546875" style="30" customWidth="1"/>
    <col min="9987" max="9987" width="13.85546875" style="30" customWidth="1"/>
    <col min="9988" max="9988" width="15.85546875" style="30" customWidth="1"/>
    <col min="9989" max="9989" width="20.140625" style="30" customWidth="1"/>
    <col min="9990" max="9990" width="5.5703125" style="30" customWidth="1"/>
    <col min="9991" max="10240" width="11.42578125" style="30"/>
    <col min="10241" max="10241" width="31.42578125" style="30" customWidth="1"/>
    <col min="10242" max="10242" width="12.85546875" style="30" customWidth="1"/>
    <col min="10243" max="10243" width="13.85546875" style="30" customWidth="1"/>
    <col min="10244" max="10244" width="15.85546875" style="30" customWidth="1"/>
    <col min="10245" max="10245" width="20.140625" style="30" customWidth="1"/>
    <col min="10246" max="10246" width="5.5703125" style="30" customWidth="1"/>
    <col min="10247" max="10496" width="11.42578125" style="30"/>
    <col min="10497" max="10497" width="31.42578125" style="30" customWidth="1"/>
    <col min="10498" max="10498" width="12.85546875" style="30" customWidth="1"/>
    <col min="10499" max="10499" width="13.85546875" style="30" customWidth="1"/>
    <col min="10500" max="10500" width="15.85546875" style="30" customWidth="1"/>
    <col min="10501" max="10501" width="20.140625" style="30" customWidth="1"/>
    <col min="10502" max="10502" width="5.5703125" style="30" customWidth="1"/>
    <col min="10503" max="10752" width="11.42578125" style="30"/>
    <col min="10753" max="10753" width="31.42578125" style="30" customWidth="1"/>
    <col min="10754" max="10754" width="12.85546875" style="30" customWidth="1"/>
    <col min="10755" max="10755" width="13.85546875" style="30" customWidth="1"/>
    <col min="10756" max="10756" width="15.85546875" style="30" customWidth="1"/>
    <col min="10757" max="10757" width="20.140625" style="30" customWidth="1"/>
    <col min="10758" max="10758" width="5.5703125" style="30" customWidth="1"/>
    <col min="10759" max="11008" width="11.42578125" style="30"/>
    <col min="11009" max="11009" width="31.42578125" style="30" customWidth="1"/>
    <col min="11010" max="11010" width="12.85546875" style="30" customWidth="1"/>
    <col min="11011" max="11011" width="13.85546875" style="30" customWidth="1"/>
    <col min="11012" max="11012" width="15.85546875" style="30" customWidth="1"/>
    <col min="11013" max="11013" width="20.140625" style="30" customWidth="1"/>
    <col min="11014" max="11014" width="5.5703125" style="30" customWidth="1"/>
    <col min="11015" max="11264" width="11.42578125" style="30"/>
    <col min="11265" max="11265" width="31.42578125" style="30" customWidth="1"/>
    <col min="11266" max="11266" width="12.85546875" style="30" customWidth="1"/>
    <col min="11267" max="11267" width="13.85546875" style="30" customWidth="1"/>
    <col min="11268" max="11268" width="15.85546875" style="30" customWidth="1"/>
    <col min="11269" max="11269" width="20.140625" style="30" customWidth="1"/>
    <col min="11270" max="11270" width="5.5703125" style="30" customWidth="1"/>
    <col min="11271" max="11520" width="11.42578125" style="30"/>
    <col min="11521" max="11521" width="31.42578125" style="30" customWidth="1"/>
    <col min="11522" max="11522" width="12.85546875" style="30" customWidth="1"/>
    <col min="11523" max="11523" width="13.85546875" style="30" customWidth="1"/>
    <col min="11524" max="11524" width="15.85546875" style="30" customWidth="1"/>
    <col min="11525" max="11525" width="20.140625" style="30" customWidth="1"/>
    <col min="11526" max="11526" width="5.5703125" style="30" customWidth="1"/>
    <col min="11527" max="11776" width="11.42578125" style="30"/>
    <col min="11777" max="11777" width="31.42578125" style="30" customWidth="1"/>
    <col min="11778" max="11778" width="12.85546875" style="30" customWidth="1"/>
    <col min="11779" max="11779" width="13.85546875" style="30" customWidth="1"/>
    <col min="11780" max="11780" width="15.85546875" style="30" customWidth="1"/>
    <col min="11781" max="11781" width="20.140625" style="30" customWidth="1"/>
    <col min="11782" max="11782" width="5.5703125" style="30" customWidth="1"/>
    <col min="11783" max="12032" width="11.42578125" style="30"/>
    <col min="12033" max="12033" width="31.42578125" style="30" customWidth="1"/>
    <col min="12034" max="12034" width="12.85546875" style="30" customWidth="1"/>
    <col min="12035" max="12035" width="13.85546875" style="30" customWidth="1"/>
    <col min="12036" max="12036" width="15.85546875" style="30" customWidth="1"/>
    <col min="12037" max="12037" width="20.140625" style="30" customWidth="1"/>
    <col min="12038" max="12038" width="5.5703125" style="30" customWidth="1"/>
    <col min="12039" max="12288" width="11.42578125" style="30"/>
    <col min="12289" max="12289" width="31.42578125" style="30" customWidth="1"/>
    <col min="12290" max="12290" width="12.85546875" style="30" customWidth="1"/>
    <col min="12291" max="12291" width="13.85546875" style="30" customWidth="1"/>
    <col min="12292" max="12292" width="15.85546875" style="30" customWidth="1"/>
    <col min="12293" max="12293" width="20.140625" style="30" customWidth="1"/>
    <col min="12294" max="12294" width="5.5703125" style="30" customWidth="1"/>
    <col min="12295" max="12544" width="11.42578125" style="30"/>
    <col min="12545" max="12545" width="31.42578125" style="30" customWidth="1"/>
    <col min="12546" max="12546" width="12.85546875" style="30" customWidth="1"/>
    <col min="12547" max="12547" width="13.85546875" style="30" customWidth="1"/>
    <col min="12548" max="12548" width="15.85546875" style="30" customWidth="1"/>
    <col min="12549" max="12549" width="20.140625" style="30" customWidth="1"/>
    <col min="12550" max="12550" width="5.5703125" style="30" customWidth="1"/>
    <col min="12551" max="12800" width="11.42578125" style="30"/>
    <col min="12801" max="12801" width="31.42578125" style="30" customWidth="1"/>
    <col min="12802" max="12802" width="12.85546875" style="30" customWidth="1"/>
    <col min="12803" max="12803" width="13.85546875" style="30" customWidth="1"/>
    <col min="12804" max="12804" width="15.85546875" style="30" customWidth="1"/>
    <col min="12805" max="12805" width="20.140625" style="30" customWidth="1"/>
    <col min="12806" max="12806" width="5.5703125" style="30" customWidth="1"/>
    <col min="12807" max="13056" width="11.42578125" style="30"/>
    <col min="13057" max="13057" width="31.42578125" style="30" customWidth="1"/>
    <col min="13058" max="13058" width="12.85546875" style="30" customWidth="1"/>
    <col min="13059" max="13059" width="13.85546875" style="30" customWidth="1"/>
    <col min="13060" max="13060" width="15.85546875" style="30" customWidth="1"/>
    <col min="13061" max="13061" width="20.140625" style="30" customWidth="1"/>
    <col min="13062" max="13062" width="5.5703125" style="30" customWidth="1"/>
    <col min="13063" max="13312" width="11.42578125" style="30"/>
    <col min="13313" max="13313" width="31.42578125" style="30" customWidth="1"/>
    <col min="13314" max="13314" width="12.85546875" style="30" customWidth="1"/>
    <col min="13315" max="13315" width="13.85546875" style="30" customWidth="1"/>
    <col min="13316" max="13316" width="15.85546875" style="30" customWidth="1"/>
    <col min="13317" max="13317" width="20.140625" style="30" customWidth="1"/>
    <col min="13318" max="13318" width="5.5703125" style="30" customWidth="1"/>
    <col min="13319" max="13568" width="11.42578125" style="30"/>
    <col min="13569" max="13569" width="31.42578125" style="30" customWidth="1"/>
    <col min="13570" max="13570" width="12.85546875" style="30" customWidth="1"/>
    <col min="13571" max="13571" width="13.85546875" style="30" customWidth="1"/>
    <col min="13572" max="13572" width="15.85546875" style="30" customWidth="1"/>
    <col min="13573" max="13573" width="20.140625" style="30" customWidth="1"/>
    <col min="13574" max="13574" width="5.5703125" style="30" customWidth="1"/>
    <col min="13575" max="13824" width="11.42578125" style="30"/>
    <col min="13825" max="13825" width="31.42578125" style="30" customWidth="1"/>
    <col min="13826" max="13826" width="12.85546875" style="30" customWidth="1"/>
    <col min="13827" max="13827" width="13.85546875" style="30" customWidth="1"/>
    <col min="13828" max="13828" width="15.85546875" style="30" customWidth="1"/>
    <col min="13829" max="13829" width="20.140625" style="30" customWidth="1"/>
    <col min="13830" max="13830" width="5.5703125" style="30" customWidth="1"/>
    <col min="13831" max="14080" width="11.42578125" style="30"/>
    <col min="14081" max="14081" width="31.42578125" style="30" customWidth="1"/>
    <col min="14082" max="14082" width="12.85546875" style="30" customWidth="1"/>
    <col min="14083" max="14083" width="13.85546875" style="30" customWidth="1"/>
    <col min="14084" max="14084" width="15.85546875" style="30" customWidth="1"/>
    <col min="14085" max="14085" width="20.140625" style="30" customWidth="1"/>
    <col min="14086" max="14086" width="5.5703125" style="30" customWidth="1"/>
    <col min="14087" max="14336" width="11.42578125" style="30"/>
    <col min="14337" max="14337" width="31.42578125" style="30" customWidth="1"/>
    <col min="14338" max="14338" width="12.85546875" style="30" customWidth="1"/>
    <col min="14339" max="14339" width="13.85546875" style="30" customWidth="1"/>
    <col min="14340" max="14340" width="15.85546875" style="30" customWidth="1"/>
    <col min="14341" max="14341" width="20.140625" style="30" customWidth="1"/>
    <col min="14342" max="14342" width="5.5703125" style="30" customWidth="1"/>
    <col min="14343" max="14592" width="11.42578125" style="30"/>
    <col min="14593" max="14593" width="31.42578125" style="30" customWidth="1"/>
    <col min="14594" max="14594" width="12.85546875" style="30" customWidth="1"/>
    <col min="14595" max="14595" width="13.85546875" style="30" customWidth="1"/>
    <col min="14596" max="14596" width="15.85546875" style="30" customWidth="1"/>
    <col min="14597" max="14597" width="20.140625" style="30" customWidth="1"/>
    <col min="14598" max="14598" width="5.5703125" style="30" customWidth="1"/>
    <col min="14599" max="14848" width="11.42578125" style="30"/>
    <col min="14849" max="14849" width="31.42578125" style="30" customWidth="1"/>
    <col min="14850" max="14850" width="12.85546875" style="30" customWidth="1"/>
    <col min="14851" max="14851" width="13.85546875" style="30" customWidth="1"/>
    <col min="14852" max="14852" width="15.85546875" style="30" customWidth="1"/>
    <col min="14853" max="14853" width="20.140625" style="30" customWidth="1"/>
    <col min="14854" max="14854" width="5.5703125" style="30" customWidth="1"/>
    <col min="14855" max="15104" width="11.42578125" style="30"/>
    <col min="15105" max="15105" width="31.42578125" style="30" customWidth="1"/>
    <col min="15106" max="15106" width="12.85546875" style="30" customWidth="1"/>
    <col min="15107" max="15107" width="13.85546875" style="30" customWidth="1"/>
    <col min="15108" max="15108" width="15.85546875" style="30" customWidth="1"/>
    <col min="15109" max="15109" width="20.140625" style="30" customWidth="1"/>
    <col min="15110" max="15110" width="5.5703125" style="30" customWidth="1"/>
    <col min="15111" max="15360" width="11.42578125" style="30"/>
    <col min="15361" max="15361" width="31.42578125" style="30" customWidth="1"/>
    <col min="15362" max="15362" width="12.85546875" style="30" customWidth="1"/>
    <col min="15363" max="15363" width="13.85546875" style="30" customWidth="1"/>
    <col min="15364" max="15364" width="15.85546875" style="30" customWidth="1"/>
    <col min="15365" max="15365" width="20.140625" style="30" customWidth="1"/>
    <col min="15366" max="15366" width="5.5703125" style="30" customWidth="1"/>
    <col min="15367" max="15616" width="11.42578125" style="30"/>
    <col min="15617" max="15617" width="31.42578125" style="30" customWidth="1"/>
    <col min="15618" max="15618" width="12.85546875" style="30" customWidth="1"/>
    <col min="15619" max="15619" width="13.85546875" style="30" customWidth="1"/>
    <col min="15620" max="15620" width="15.85546875" style="30" customWidth="1"/>
    <col min="15621" max="15621" width="20.140625" style="30" customWidth="1"/>
    <col min="15622" max="15622" width="5.5703125" style="30" customWidth="1"/>
    <col min="15623" max="15872" width="11.42578125" style="30"/>
    <col min="15873" max="15873" width="31.42578125" style="30" customWidth="1"/>
    <col min="15874" max="15874" width="12.85546875" style="30" customWidth="1"/>
    <col min="15875" max="15875" width="13.85546875" style="30" customWidth="1"/>
    <col min="15876" max="15876" width="15.85546875" style="30" customWidth="1"/>
    <col min="15877" max="15877" width="20.140625" style="30" customWidth="1"/>
    <col min="15878" max="15878" width="5.5703125" style="30" customWidth="1"/>
    <col min="15879" max="16128" width="11.42578125" style="30"/>
    <col min="16129" max="16129" width="31.42578125" style="30" customWidth="1"/>
    <col min="16130" max="16130" width="12.85546875" style="30" customWidth="1"/>
    <col min="16131" max="16131" width="13.85546875" style="30" customWidth="1"/>
    <col min="16132" max="16132" width="15.85546875" style="30" customWidth="1"/>
    <col min="16133" max="16133" width="20.140625" style="30" customWidth="1"/>
    <col min="16134" max="16134" width="5.5703125" style="30" customWidth="1"/>
    <col min="16135" max="16384" width="11.42578125" style="30"/>
  </cols>
  <sheetData>
    <row r="1" spans="1:8" ht="21" customHeight="1" thickBot="1">
      <c r="A1" s="70" t="s">
        <v>25</v>
      </c>
      <c r="B1" s="71"/>
      <c r="C1" s="72" t="s">
        <v>73</v>
      </c>
      <c r="D1" s="73"/>
      <c r="E1" s="28" t="s">
        <v>26</v>
      </c>
      <c r="F1" s="29"/>
    </row>
    <row r="2" spans="1:8" ht="15.95" customHeight="1" thickBot="1">
      <c r="A2" s="31" t="s">
        <v>27</v>
      </c>
      <c r="B2" s="31"/>
      <c r="C2" s="32" t="s">
        <v>28</v>
      </c>
      <c r="D2" s="32" t="s">
        <v>29</v>
      </c>
      <c r="E2" s="32" t="s">
        <v>30</v>
      </c>
    </row>
    <row r="3" spans="1:8" ht="15.95" customHeight="1" thickBot="1">
      <c r="A3" s="33" t="s">
        <v>31</v>
      </c>
      <c r="C3" s="34">
        <v>1566.55</v>
      </c>
      <c r="D3" s="35">
        <f>E3/C3</f>
        <v>85.908499569116842</v>
      </c>
      <c r="E3" s="34">
        <v>134579.96</v>
      </c>
      <c r="G3" s="74" t="s">
        <v>32</v>
      </c>
      <c r="H3" s="75"/>
    </row>
    <row r="4" spans="1:8" ht="18.95" customHeight="1" thickBot="1">
      <c r="A4" s="30" t="s">
        <v>75</v>
      </c>
      <c r="B4" s="36">
        <v>8</v>
      </c>
      <c r="C4" s="35">
        <f>1.875*B4</f>
        <v>15</v>
      </c>
      <c r="D4" s="34">
        <v>29.5</v>
      </c>
      <c r="E4" s="35">
        <f t="shared" ref="E4:E9" si="0">C4*D4</f>
        <v>442.5</v>
      </c>
      <c r="G4" s="37" t="s">
        <v>33</v>
      </c>
      <c r="H4" s="66">
        <v>200</v>
      </c>
    </row>
    <row r="5" spans="1:8" ht="15.95" customHeight="1" thickBot="1">
      <c r="A5" s="30" t="s">
        <v>34</v>
      </c>
      <c r="B5" s="38">
        <v>50</v>
      </c>
      <c r="C5" s="35">
        <f>5.82*B5</f>
        <v>291</v>
      </c>
      <c r="D5" s="34">
        <v>95</v>
      </c>
      <c r="E5" s="35">
        <f t="shared" si="0"/>
        <v>27645</v>
      </c>
      <c r="G5" s="37" t="s">
        <v>35</v>
      </c>
      <c r="H5" s="66">
        <v>175</v>
      </c>
    </row>
    <row r="6" spans="1:8" ht="15.95" customHeight="1" thickBot="1">
      <c r="A6" s="30" t="s">
        <v>36</v>
      </c>
      <c r="C6" s="39">
        <f>H4+H5</f>
        <v>375</v>
      </c>
      <c r="D6" s="34">
        <v>85.5</v>
      </c>
      <c r="E6" s="35">
        <f t="shared" si="0"/>
        <v>32062.5</v>
      </c>
      <c r="G6" s="37" t="s">
        <v>37</v>
      </c>
      <c r="H6" s="66">
        <v>120</v>
      </c>
    </row>
    <row r="7" spans="1:8" ht="15.95" customHeight="1" thickBot="1">
      <c r="A7" s="30" t="s">
        <v>38</v>
      </c>
      <c r="C7" s="39">
        <f>H6+H7</f>
        <v>120</v>
      </c>
      <c r="D7" s="34">
        <v>118.1</v>
      </c>
      <c r="E7" s="35">
        <f t="shared" si="0"/>
        <v>14172</v>
      </c>
      <c r="G7" s="40" t="s">
        <v>39</v>
      </c>
      <c r="H7" s="66">
        <v>0</v>
      </c>
    </row>
    <row r="8" spans="1:8" ht="15.95" customHeight="1" thickBot="1">
      <c r="A8" s="30" t="s">
        <v>40</v>
      </c>
      <c r="B8" s="31" t="s">
        <v>41</v>
      </c>
      <c r="C8" s="41">
        <v>50</v>
      </c>
      <c r="D8" s="34">
        <v>142.80000000000001</v>
      </c>
      <c r="E8" s="35">
        <f t="shared" si="0"/>
        <v>7140.0000000000009</v>
      </c>
    </row>
    <row r="9" spans="1:8" ht="15.95" customHeight="1" thickBot="1">
      <c r="A9" s="30" t="s">
        <v>42</v>
      </c>
      <c r="B9" s="38">
        <v>20</v>
      </c>
      <c r="C9" s="35">
        <f>6*B9</f>
        <v>120</v>
      </c>
      <c r="D9" s="34">
        <v>48</v>
      </c>
      <c r="E9" s="35">
        <f t="shared" si="0"/>
        <v>5760</v>
      </c>
    </row>
    <row r="10" spans="1:8" ht="15.95" customHeight="1">
      <c r="A10" s="42" t="s">
        <v>43</v>
      </c>
      <c r="B10" s="43"/>
      <c r="C10" s="44"/>
      <c r="D10" s="45"/>
      <c r="E10" s="46"/>
      <c r="G10" s="76" t="s">
        <v>44</v>
      </c>
      <c r="H10" s="77"/>
    </row>
    <row r="11" spans="1:8" s="48" customFormat="1" ht="20.100000000000001" customHeight="1" thickBot="1">
      <c r="A11" s="47" t="s">
        <v>45</v>
      </c>
      <c r="C11" s="49">
        <f>SUM(C3:C8)</f>
        <v>2417.5500000000002</v>
      </c>
      <c r="D11" s="49">
        <f>E11/C11</f>
        <v>89.364009017393627</v>
      </c>
      <c r="E11" s="50">
        <f>SUM(E3:E8)</f>
        <v>216041.96</v>
      </c>
      <c r="F11" s="51">
        <f>(E11+819)/C11</f>
        <v>89.702781741846067</v>
      </c>
      <c r="G11" s="78">
        <f>E25-C11</f>
        <v>182.44999999999982</v>
      </c>
      <c r="H11" s="79"/>
    </row>
    <row r="12" spans="1:8" ht="21.75" customHeight="1">
      <c r="A12" s="47" t="s">
        <v>46</v>
      </c>
      <c r="B12" s="48"/>
      <c r="C12" s="49">
        <f>C11-C9</f>
        <v>2297.5500000000002</v>
      </c>
      <c r="D12" s="49">
        <f>E12/C12</f>
        <v>91.524432547713857</v>
      </c>
      <c r="E12" s="50">
        <f>E11-E9</f>
        <v>210281.96</v>
      </c>
      <c r="F12" s="52"/>
    </row>
    <row r="13" spans="1:8">
      <c r="A13" s="53"/>
      <c r="B13" s="53"/>
      <c r="C13" s="54"/>
      <c r="D13" s="54"/>
      <c r="E13" s="55"/>
    </row>
    <row r="14" spans="1:8">
      <c r="A14" s="53"/>
      <c r="B14" s="53"/>
      <c r="C14" s="54"/>
      <c r="D14" s="54"/>
      <c r="E14" s="54"/>
    </row>
    <row r="15" spans="1:8">
      <c r="A15" s="53"/>
      <c r="B15" s="53"/>
      <c r="C15" s="54"/>
      <c r="D15" s="54"/>
      <c r="E15" s="54"/>
    </row>
    <row r="16" spans="1:8">
      <c r="A16" s="53"/>
      <c r="B16" s="53"/>
      <c r="C16" s="54"/>
      <c r="D16" s="54"/>
      <c r="E16" s="54"/>
      <c r="G16" s="80" t="s">
        <v>47</v>
      </c>
      <c r="H16" s="81"/>
    </row>
    <row r="17" spans="1:8">
      <c r="A17" s="53"/>
      <c r="B17" s="53"/>
      <c r="C17" s="54"/>
      <c r="D17" s="54"/>
      <c r="E17" s="54"/>
      <c r="G17" s="56" t="s">
        <v>48</v>
      </c>
      <c r="H17" s="57"/>
    </row>
    <row r="18" spans="1:8">
      <c r="A18" s="53"/>
      <c r="B18" s="53"/>
      <c r="C18" s="54"/>
      <c r="D18" s="54"/>
      <c r="E18" s="54"/>
      <c r="G18" s="58"/>
      <c r="H18" s="58"/>
    </row>
    <row r="19" spans="1:8">
      <c r="A19" s="53"/>
      <c r="B19" s="53"/>
      <c r="C19" s="54"/>
      <c r="D19" s="54"/>
      <c r="E19" s="54"/>
    </row>
    <row r="20" spans="1:8">
      <c r="A20" s="53"/>
      <c r="B20" s="53"/>
      <c r="C20" s="54"/>
      <c r="D20" s="54"/>
      <c r="E20" s="54"/>
    </row>
    <row r="21" spans="1:8">
      <c r="A21" s="54"/>
      <c r="B21" s="54"/>
      <c r="C21" s="54"/>
      <c r="D21" s="53" t="s">
        <v>49</v>
      </c>
      <c r="E21" s="53"/>
    </row>
    <row r="22" spans="1:8">
      <c r="A22" s="54"/>
      <c r="B22" s="54"/>
      <c r="C22" s="54"/>
      <c r="D22" s="53">
        <v>81</v>
      </c>
      <c r="E22" s="54">
        <v>1800</v>
      </c>
    </row>
    <row r="23" spans="1:8">
      <c r="A23" s="54"/>
      <c r="B23" s="54"/>
      <c r="C23" s="54"/>
      <c r="D23" s="53">
        <v>81</v>
      </c>
      <c r="E23" s="54">
        <v>1930</v>
      </c>
    </row>
    <row r="24" spans="1:8">
      <c r="A24" s="54"/>
      <c r="B24" s="54"/>
      <c r="C24" s="54"/>
      <c r="D24" s="53">
        <v>89.8</v>
      </c>
      <c r="E24" s="54">
        <v>2600</v>
      </c>
    </row>
    <row r="25" spans="1:8">
      <c r="A25" s="54"/>
      <c r="B25" s="54"/>
      <c r="C25" s="54"/>
      <c r="D25" s="53">
        <v>95.9</v>
      </c>
      <c r="E25" s="54">
        <v>2600</v>
      </c>
    </row>
    <row r="26" spans="1:8">
      <c r="A26" s="54"/>
      <c r="B26" s="54"/>
      <c r="C26" s="54"/>
      <c r="D26" s="53">
        <v>95.9</v>
      </c>
      <c r="E26" s="54">
        <v>1800</v>
      </c>
    </row>
    <row r="27" spans="1:8">
      <c r="A27" s="54"/>
      <c r="B27" s="54"/>
      <c r="C27" s="54"/>
      <c r="D27" s="53"/>
      <c r="E27" s="54"/>
    </row>
    <row r="28" spans="1:8">
      <c r="A28" s="82" t="s">
        <v>50</v>
      </c>
      <c r="B28" s="83"/>
      <c r="C28" s="84"/>
      <c r="D28" s="59"/>
      <c r="E28" s="59"/>
    </row>
    <row r="29" spans="1:8">
      <c r="A29" s="85" t="s">
        <v>51</v>
      </c>
      <c r="B29" s="86"/>
      <c r="C29" s="87"/>
      <c r="D29" s="59"/>
      <c r="E29" s="59"/>
    </row>
    <row r="30" spans="1:8">
      <c r="A30" s="85" t="s">
        <v>52</v>
      </c>
      <c r="B30" s="86"/>
      <c r="C30" s="87"/>
      <c r="D30" s="59"/>
      <c r="E30" s="59"/>
    </row>
    <row r="31" spans="1:8">
      <c r="A31" s="67" t="s">
        <v>53</v>
      </c>
      <c r="B31" s="68"/>
      <c r="C31" s="69"/>
      <c r="D31" s="59"/>
      <c r="E31" s="59"/>
    </row>
    <row r="32" spans="1:8">
      <c r="A32" s="67" t="s">
        <v>54</v>
      </c>
      <c r="B32" s="68"/>
      <c r="C32" s="69"/>
      <c r="D32" s="59"/>
      <c r="E32" s="59"/>
    </row>
    <row r="33" spans="1:5">
      <c r="A33" s="67" t="s">
        <v>55</v>
      </c>
      <c r="B33" s="68"/>
      <c r="C33" s="69"/>
      <c r="D33" s="59"/>
      <c r="E33" s="59"/>
    </row>
    <row r="34" spans="1:5">
      <c r="A34" s="67" t="s">
        <v>56</v>
      </c>
      <c r="B34" s="68"/>
      <c r="C34" s="69"/>
      <c r="D34" s="59"/>
      <c r="E34" s="59"/>
    </row>
    <row r="35" spans="1:5">
      <c r="A35" s="67" t="s">
        <v>57</v>
      </c>
      <c r="B35" s="68"/>
      <c r="C35" s="69"/>
      <c r="D35" s="59"/>
      <c r="E35" s="59"/>
    </row>
    <row r="36" spans="1:5">
      <c r="A36" s="67" t="s">
        <v>58</v>
      </c>
      <c r="B36" s="68"/>
      <c r="C36" s="69"/>
      <c r="D36" s="59"/>
      <c r="E36" s="59"/>
    </row>
    <row r="37" spans="1:5">
      <c r="A37" s="67" t="s">
        <v>59</v>
      </c>
      <c r="B37" s="68"/>
      <c r="C37" s="69"/>
      <c r="D37" s="59"/>
      <c r="E37" s="59"/>
    </row>
    <row r="38" spans="1:5">
      <c r="A38" s="67" t="s">
        <v>60</v>
      </c>
      <c r="B38" s="68"/>
      <c r="C38" s="69"/>
      <c r="D38" s="59"/>
      <c r="E38" s="59"/>
    </row>
    <row r="39" spans="1:5">
      <c r="A39" s="67" t="s">
        <v>61</v>
      </c>
      <c r="B39" s="68"/>
      <c r="C39" s="69"/>
      <c r="D39" s="59"/>
      <c r="E39" s="59"/>
    </row>
    <row r="40" spans="1:5">
      <c r="A40" s="67" t="s">
        <v>62</v>
      </c>
      <c r="B40" s="68"/>
      <c r="C40" s="69"/>
      <c r="D40" s="59"/>
      <c r="E40" s="59"/>
    </row>
    <row r="41" spans="1:5">
      <c r="A41" s="67" t="s">
        <v>63</v>
      </c>
      <c r="B41" s="68"/>
      <c r="C41" s="69"/>
      <c r="D41" s="59"/>
      <c r="E41" s="59"/>
    </row>
    <row r="42" spans="1:5">
      <c r="A42" s="67" t="s">
        <v>64</v>
      </c>
      <c r="B42" s="68"/>
      <c r="C42" s="69"/>
      <c r="D42" s="59"/>
      <c r="E42" s="59"/>
    </row>
    <row r="43" spans="1:5">
      <c r="A43" s="88" t="s">
        <v>65</v>
      </c>
      <c r="B43" s="89"/>
      <c r="C43" s="90"/>
      <c r="D43" s="59"/>
      <c r="E43" s="59"/>
    </row>
  </sheetData>
  <sheetProtection selectLockedCells="1"/>
  <mergeCells count="22"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39:C39"/>
    <mergeCell ref="A33:C33"/>
    <mergeCell ref="A1:B1"/>
    <mergeCell ref="C1:D1"/>
    <mergeCell ref="G3:H3"/>
    <mergeCell ref="G10:H10"/>
    <mergeCell ref="G11:H11"/>
    <mergeCell ref="G16:H16"/>
    <mergeCell ref="A28:C28"/>
    <mergeCell ref="A29:C29"/>
    <mergeCell ref="A30:C30"/>
    <mergeCell ref="A31:C31"/>
    <mergeCell ref="A32:C32"/>
  </mergeCells>
  <conditionalFormatting sqref="G11:H11">
    <cfRule type="cellIs" dxfId="5" priority="1" stopIfTrue="1" operator="lessThan">
      <formula>5</formula>
    </cfRule>
    <cfRule type="cellIs" dxfId="4" priority="2" stopIfTrue="1" operator="between">
      <formula>5</formula>
      <formula>10</formula>
    </cfRule>
    <cfRule type="cellIs" dxfId="3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10" zoomScale="85" zoomScaleNormal="85" workbookViewId="0">
      <selection activeCell="K7" sqref="K7"/>
    </sheetView>
  </sheetViews>
  <sheetFormatPr defaultColWidth="17.28515625" defaultRowHeight="15" customHeight="1"/>
  <cols>
    <col min="1" max="1" width="8.7109375" customWidth="1"/>
    <col min="2" max="4" width="8.5703125" customWidth="1"/>
    <col min="5" max="5" width="8.7109375" customWidth="1"/>
    <col min="6" max="6" width="13.85546875" customWidth="1"/>
    <col min="7" max="26" width="8.710937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1586.5</v>
      </c>
      <c r="C7" s="4">
        <v>86.17</v>
      </c>
      <c r="D7" s="5">
        <f t="shared" ref="D7:D8" si="0">C7*B7</f>
        <v>136708.70500000002</v>
      </c>
    </row>
    <row r="8" spans="1:6" ht="14.25" customHeight="1">
      <c r="A8" t="s">
        <v>6</v>
      </c>
      <c r="B8" s="4">
        <v>15</v>
      </c>
      <c r="C8" s="4">
        <v>29.5</v>
      </c>
      <c r="D8" s="5">
        <f t="shared" si="0"/>
        <v>442.5</v>
      </c>
    </row>
    <row r="9" spans="1:6" ht="14.25" customHeight="1">
      <c r="A9" t="s">
        <v>7</v>
      </c>
      <c r="B9" s="6">
        <v>210</v>
      </c>
      <c r="C9" s="4">
        <v>85.5</v>
      </c>
      <c r="D9" s="5">
        <f t="shared" ref="D9:D13" si="1">B9*C9</f>
        <v>17955</v>
      </c>
    </row>
    <row r="10" spans="1:6" ht="14.25" customHeight="1">
      <c r="A10" t="s">
        <v>8</v>
      </c>
      <c r="B10" s="7">
        <v>165</v>
      </c>
      <c r="C10" s="4">
        <v>85.5</v>
      </c>
      <c r="D10" s="5">
        <f t="shared" si="1"/>
        <v>14107.5</v>
      </c>
    </row>
    <row r="11" spans="1:6" ht="14.25" customHeight="1">
      <c r="A11" t="s">
        <v>9</v>
      </c>
      <c r="B11" s="6">
        <v>60</v>
      </c>
      <c r="C11" s="4">
        <v>118.1</v>
      </c>
      <c r="D11" s="5">
        <f t="shared" si="1"/>
        <v>7086</v>
      </c>
    </row>
    <row r="12" spans="1:6" ht="14.25" customHeight="1">
      <c r="A12" t="s">
        <v>10</v>
      </c>
      <c r="B12" s="4">
        <f>E12*5.82</f>
        <v>291</v>
      </c>
      <c r="C12" s="4">
        <v>95</v>
      </c>
      <c r="D12" s="5">
        <f t="shared" si="1"/>
        <v>27645</v>
      </c>
      <c r="E12" s="8">
        <v>50</v>
      </c>
      <c r="F12" t="s">
        <v>11</v>
      </c>
    </row>
    <row r="13" spans="1:6" ht="14.25" customHeight="1">
      <c r="A13" t="s">
        <v>12</v>
      </c>
      <c r="B13" s="7">
        <v>135</v>
      </c>
      <c r="C13" s="4">
        <v>142.80000000000001</v>
      </c>
      <c r="D13" s="5">
        <f t="shared" si="1"/>
        <v>19278</v>
      </c>
    </row>
    <row r="14" spans="1:6" ht="14.25" customHeight="1">
      <c r="A14" t="s">
        <v>13</v>
      </c>
      <c r="B14" s="4"/>
      <c r="C14" s="4"/>
      <c r="D14" s="27">
        <v>819</v>
      </c>
    </row>
    <row r="15" spans="1:6" ht="14.25" customHeight="1">
      <c r="B15" s="4"/>
      <c r="C15" s="4"/>
      <c r="D15" s="5"/>
    </row>
    <row r="16" spans="1:6" ht="14.25" customHeight="1">
      <c r="A16" s="26" t="s">
        <v>14</v>
      </c>
      <c r="B16" s="9">
        <f>SUM(B7:B14)</f>
        <v>2462.5</v>
      </c>
      <c r="C16" s="10">
        <f>D16/B16</f>
        <v>90.64881421319798</v>
      </c>
      <c r="D16" s="9">
        <f>SUM(D7:D13)</f>
        <v>223222.70500000002</v>
      </c>
      <c r="F16" s="11" t="s">
        <v>15</v>
      </c>
    </row>
    <row r="17" spans="1:6" ht="14.25" customHeight="1">
      <c r="A17" s="26" t="s">
        <v>24</v>
      </c>
      <c r="B17" s="9">
        <f>SUM(B7:B14)</f>
        <v>2462.5</v>
      </c>
      <c r="C17" s="10">
        <f>D17/B17</f>
        <v>90.981403045685283</v>
      </c>
      <c r="D17" s="9">
        <f>D16+D14</f>
        <v>224041.70500000002</v>
      </c>
      <c r="F17" s="25"/>
    </row>
    <row r="18" spans="1:6" ht="14.25" customHeight="1">
      <c r="B18" s="4"/>
      <c r="C18" s="4"/>
      <c r="D18" s="5"/>
    </row>
    <row r="19" spans="1:6" ht="14.25" customHeight="1">
      <c r="A19" t="s">
        <v>16</v>
      </c>
      <c r="B19" s="4"/>
      <c r="C19" s="4"/>
      <c r="D19" s="5"/>
    </row>
    <row r="20" spans="1:6" ht="30">
      <c r="B20" s="12" t="s">
        <v>17</v>
      </c>
      <c r="C20" s="12" t="s">
        <v>18</v>
      </c>
      <c r="D20" s="13" t="s">
        <v>19</v>
      </c>
    </row>
    <row r="21" spans="1:6">
      <c r="B21" s="22">
        <v>2200</v>
      </c>
      <c r="C21" s="23">
        <v>95.9</v>
      </c>
      <c r="D21" s="24">
        <v>95.9</v>
      </c>
    </row>
    <row r="22" spans="1:6">
      <c r="B22" s="22">
        <v>2600</v>
      </c>
      <c r="C22" s="23">
        <v>95.9</v>
      </c>
      <c r="D22" s="24">
        <v>95.9</v>
      </c>
    </row>
    <row r="23" spans="1:6">
      <c r="B23" s="14">
        <v>2600</v>
      </c>
      <c r="C23" s="15">
        <v>89.8</v>
      </c>
      <c r="D23" s="16">
        <v>95.9</v>
      </c>
    </row>
    <row r="24" spans="1:6" ht="14.25" customHeight="1">
      <c r="B24" s="17">
        <v>2575</v>
      </c>
      <c r="C24" s="16">
        <f t="shared" ref="C24:C38" si="2">(B24-$B$39)/400*5.2+$C$39</f>
        <v>89.474999999999994</v>
      </c>
      <c r="D24" s="16">
        <v>95.9</v>
      </c>
    </row>
    <row r="25" spans="1:6" ht="14.25" customHeight="1">
      <c r="B25" s="17">
        <v>2550</v>
      </c>
      <c r="C25" s="16">
        <f t="shared" si="2"/>
        <v>89.149999999999991</v>
      </c>
      <c r="D25" s="16">
        <v>95.9</v>
      </c>
    </row>
    <row r="26" spans="1:6" ht="14.25" customHeight="1">
      <c r="B26" s="17">
        <v>2525</v>
      </c>
      <c r="C26" s="16">
        <f t="shared" si="2"/>
        <v>88.824999999999989</v>
      </c>
      <c r="D26" s="16">
        <v>95.9</v>
      </c>
    </row>
    <row r="27" spans="1:6" ht="14.25" customHeight="1">
      <c r="B27" s="17">
        <v>2500</v>
      </c>
      <c r="C27" s="16">
        <f t="shared" si="2"/>
        <v>88.5</v>
      </c>
      <c r="D27" s="16">
        <v>95.9</v>
      </c>
    </row>
    <row r="28" spans="1:6" ht="14.25" customHeight="1">
      <c r="B28" s="17">
        <v>2475</v>
      </c>
      <c r="C28" s="16">
        <f t="shared" si="2"/>
        <v>88.174999999999997</v>
      </c>
      <c r="D28" s="16">
        <v>95.9</v>
      </c>
    </row>
    <row r="29" spans="1:6" ht="14.25" customHeight="1">
      <c r="B29" s="17">
        <v>2450</v>
      </c>
      <c r="C29" s="16">
        <f t="shared" si="2"/>
        <v>87.85</v>
      </c>
      <c r="D29" s="16">
        <v>95.9</v>
      </c>
    </row>
    <row r="30" spans="1:6" ht="14.25" customHeight="1">
      <c r="B30" s="17">
        <v>2425</v>
      </c>
      <c r="C30" s="16">
        <f t="shared" si="2"/>
        <v>87.524999999999991</v>
      </c>
      <c r="D30" s="16">
        <v>95.9</v>
      </c>
    </row>
    <row r="31" spans="1:6" ht="14.25" customHeight="1">
      <c r="B31" s="17">
        <v>2400</v>
      </c>
      <c r="C31" s="16">
        <f t="shared" si="2"/>
        <v>87.199999999999989</v>
      </c>
      <c r="D31" s="16">
        <v>95.9</v>
      </c>
    </row>
    <row r="32" spans="1:6" ht="14.25" customHeight="1">
      <c r="B32" s="17">
        <v>2375</v>
      </c>
      <c r="C32" s="16">
        <f t="shared" si="2"/>
        <v>86.875</v>
      </c>
      <c r="D32" s="16">
        <v>95.9</v>
      </c>
    </row>
    <row r="33" spans="2:6" ht="14.25" customHeight="1">
      <c r="B33" s="17">
        <v>2350</v>
      </c>
      <c r="C33" s="16">
        <f t="shared" si="2"/>
        <v>86.55</v>
      </c>
      <c r="D33" s="16">
        <v>95.9</v>
      </c>
    </row>
    <row r="34" spans="2:6" ht="14.25" customHeight="1">
      <c r="B34" s="17">
        <v>2325</v>
      </c>
      <c r="C34" s="16">
        <f t="shared" si="2"/>
        <v>86.224999999999994</v>
      </c>
      <c r="D34" s="16">
        <v>95.9</v>
      </c>
    </row>
    <row r="35" spans="2:6" ht="14.25" customHeight="1">
      <c r="B35" s="17">
        <v>2300</v>
      </c>
      <c r="C35" s="16">
        <f t="shared" si="2"/>
        <v>85.899999999999991</v>
      </c>
      <c r="D35" s="16">
        <v>95.9</v>
      </c>
    </row>
    <row r="36" spans="2:6" ht="14.25" customHeight="1">
      <c r="B36" s="17">
        <v>2275</v>
      </c>
      <c r="C36" s="16">
        <f t="shared" si="2"/>
        <v>85.574999999999989</v>
      </c>
      <c r="D36" s="16">
        <v>95.9</v>
      </c>
    </row>
    <row r="37" spans="2:6" ht="14.25" customHeight="1">
      <c r="B37" s="17">
        <v>2250</v>
      </c>
      <c r="C37" s="16">
        <f t="shared" si="2"/>
        <v>85.25</v>
      </c>
      <c r="D37" s="16">
        <v>95.9</v>
      </c>
      <c r="F37" s="18"/>
    </row>
    <row r="38" spans="2:6" ht="14.25" customHeight="1">
      <c r="B38" s="17">
        <v>2225</v>
      </c>
      <c r="C38" s="16">
        <f t="shared" si="2"/>
        <v>84.924999999999997</v>
      </c>
      <c r="D38" s="16">
        <v>95.9</v>
      </c>
      <c r="F38" s="18"/>
    </row>
    <row r="39" spans="2:6" ht="14.25" customHeight="1">
      <c r="B39" s="17">
        <v>2200</v>
      </c>
      <c r="C39" s="16">
        <v>84.6</v>
      </c>
      <c r="D39" s="16">
        <v>95.9</v>
      </c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  <row r="1003" spans="2:4" ht="14.25" customHeight="1">
      <c r="B1003" s="1"/>
      <c r="C1003" s="1"/>
      <c r="D1003" s="1"/>
    </row>
    <row r="1004" spans="2:4" ht="14.25" customHeight="1">
      <c r="B1004" s="1"/>
      <c r="C1004" s="1"/>
      <c r="D100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6"/>
  <sheetViews>
    <sheetView tabSelected="1" workbookViewId="0">
      <selection activeCell="A47" sqref="A47"/>
    </sheetView>
  </sheetViews>
  <sheetFormatPr defaultColWidth="11.42578125" defaultRowHeight="12"/>
  <cols>
    <col min="1" max="1" width="31.42578125" style="30" customWidth="1"/>
    <col min="2" max="2" width="12.85546875" style="30" customWidth="1"/>
    <col min="3" max="3" width="13.85546875" style="60" customWidth="1"/>
    <col min="4" max="4" width="15.85546875" style="60" customWidth="1"/>
    <col min="5" max="5" width="20.140625" style="60" customWidth="1"/>
    <col min="6" max="6" width="3.42578125" style="30" customWidth="1"/>
    <col min="7" max="256" width="11.42578125" style="30"/>
    <col min="257" max="257" width="31.42578125" style="30" customWidth="1"/>
    <col min="258" max="258" width="12.85546875" style="30" customWidth="1"/>
    <col min="259" max="259" width="13.85546875" style="30" customWidth="1"/>
    <col min="260" max="260" width="15.85546875" style="30" customWidth="1"/>
    <col min="261" max="261" width="20.140625" style="30" customWidth="1"/>
    <col min="262" max="262" width="3.42578125" style="30" customWidth="1"/>
    <col min="263" max="512" width="11.42578125" style="30"/>
    <col min="513" max="513" width="31.42578125" style="30" customWidth="1"/>
    <col min="514" max="514" width="12.85546875" style="30" customWidth="1"/>
    <col min="515" max="515" width="13.85546875" style="30" customWidth="1"/>
    <col min="516" max="516" width="15.85546875" style="30" customWidth="1"/>
    <col min="517" max="517" width="20.140625" style="30" customWidth="1"/>
    <col min="518" max="518" width="3.42578125" style="30" customWidth="1"/>
    <col min="519" max="768" width="11.42578125" style="30"/>
    <col min="769" max="769" width="31.42578125" style="30" customWidth="1"/>
    <col min="770" max="770" width="12.85546875" style="30" customWidth="1"/>
    <col min="771" max="771" width="13.85546875" style="30" customWidth="1"/>
    <col min="772" max="772" width="15.85546875" style="30" customWidth="1"/>
    <col min="773" max="773" width="20.140625" style="30" customWidth="1"/>
    <col min="774" max="774" width="3.42578125" style="30" customWidth="1"/>
    <col min="775" max="1024" width="11.42578125" style="30"/>
    <col min="1025" max="1025" width="31.42578125" style="30" customWidth="1"/>
    <col min="1026" max="1026" width="12.85546875" style="30" customWidth="1"/>
    <col min="1027" max="1027" width="13.85546875" style="30" customWidth="1"/>
    <col min="1028" max="1028" width="15.85546875" style="30" customWidth="1"/>
    <col min="1029" max="1029" width="20.140625" style="30" customWidth="1"/>
    <col min="1030" max="1030" width="3.42578125" style="30" customWidth="1"/>
    <col min="1031" max="1280" width="11.42578125" style="30"/>
    <col min="1281" max="1281" width="31.42578125" style="30" customWidth="1"/>
    <col min="1282" max="1282" width="12.85546875" style="30" customWidth="1"/>
    <col min="1283" max="1283" width="13.85546875" style="30" customWidth="1"/>
    <col min="1284" max="1284" width="15.85546875" style="30" customWidth="1"/>
    <col min="1285" max="1285" width="20.140625" style="30" customWidth="1"/>
    <col min="1286" max="1286" width="3.42578125" style="30" customWidth="1"/>
    <col min="1287" max="1536" width="11.42578125" style="30"/>
    <col min="1537" max="1537" width="31.42578125" style="30" customWidth="1"/>
    <col min="1538" max="1538" width="12.85546875" style="30" customWidth="1"/>
    <col min="1539" max="1539" width="13.85546875" style="30" customWidth="1"/>
    <col min="1540" max="1540" width="15.85546875" style="30" customWidth="1"/>
    <col min="1541" max="1541" width="20.140625" style="30" customWidth="1"/>
    <col min="1542" max="1542" width="3.42578125" style="30" customWidth="1"/>
    <col min="1543" max="1792" width="11.42578125" style="30"/>
    <col min="1793" max="1793" width="31.42578125" style="30" customWidth="1"/>
    <col min="1794" max="1794" width="12.85546875" style="30" customWidth="1"/>
    <col min="1795" max="1795" width="13.85546875" style="30" customWidth="1"/>
    <col min="1796" max="1796" width="15.85546875" style="30" customWidth="1"/>
    <col min="1797" max="1797" width="20.140625" style="30" customWidth="1"/>
    <col min="1798" max="1798" width="3.42578125" style="30" customWidth="1"/>
    <col min="1799" max="2048" width="11.42578125" style="30"/>
    <col min="2049" max="2049" width="31.42578125" style="30" customWidth="1"/>
    <col min="2050" max="2050" width="12.85546875" style="30" customWidth="1"/>
    <col min="2051" max="2051" width="13.85546875" style="30" customWidth="1"/>
    <col min="2052" max="2052" width="15.85546875" style="30" customWidth="1"/>
    <col min="2053" max="2053" width="20.140625" style="30" customWidth="1"/>
    <col min="2054" max="2054" width="3.42578125" style="30" customWidth="1"/>
    <col min="2055" max="2304" width="11.42578125" style="30"/>
    <col min="2305" max="2305" width="31.42578125" style="30" customWidth="1"/>
    <col min="2306" max="2306" width="12.85546875" style="30" customWidth="1"/>
    <col min="2307" max="2307" width="13.85546875" style="30" customWidth="1"/>
    <col min="2308" max="2308" width="15.85546875" style="30" customWidth="1"/>
    <col min="2309" max="2309" width="20.140625" style="30" customWidth="1"/>
    <col min="2310" max="2310" width="3.42578125" style="30" customWidth="1"/>
    <col min="2311" max="2560" width="11.42578125" style="30"/>
    <col min="2561" max="2561" width="31.42578125" style="30" customWidth="1"/>
    <col min="2562" max="2562" width="12.85546875" style="30" customWidth="1"/>
    <col min="2563" max="2563" width="13.85546875" style="30" customWidth="1"/>
    <col min="2564" max="2564" width="15.85546875" style="30" customWidth="1"/>
    <col min="2565" max="2565" width="20.140625" style="30" customWidth="1"/>
    <col min="2566" max="2566" width="3.42578125" style="30" customWidth="1"/>
    <col min="2567" max="2816" width="11.42578125" style="30"/>
    <col min="2817" max="2817" width="31.42578125" style="30" customWidth="1"/>
    <col min="2818" max="2818" width="12.85546875" style="30" customWidth="1"/>
    <col min="2819" max="2819" width="13.85546875" style="30" customWidth="1"/>
    <col min="2820" max="2820" width="15.85546875" style="30" customWidth="1"/>
    <col min="2821" max="2821" width="20.140625" style="30" customWidth="1"/>
    <col min="2822" max="2822" width="3.42578125" style="30" customWidth="1"/>
    <col min="2823" max="3072" width="11.42578125" style="30"/>
    <col min="3073" max="3073" width="31.42578125" style="30" customWidth="1"/>
    <col min="3074" max="3074" width="12.85546875" style="30" customWidth="1"/>
    <col min="3075" max="3075" width="13.85546875" style="30" customWidth="1"/>
    <col min="3076" max="3076" width="15.85546875" style="30" customWidth="1"/>
    <col min="3077" max="3077" width="20.140625" style="30" customWidth="1"/>
    <col min="3078" max="3078" width="3.42578125" style="30" customWidth="1"/>
    <col min="3079" max="3328" width="11.42578125" style="30"/>
    <col min="3329" max="3329" width="31.42578125" style="30" customWidth="1"/>
    <col min="3330" max="3330" width="12.85546875" style="30" customWidth="1"/>
    <col min="3331" max="3331" width="13.85546875" style="30" customWidth="1"/>
    <col min="3332" max="3332" width="15.85546875" style="30" customWidth="1"/>
    <col min="3333" max="3333" width="20.140625" style="30" customWidth="1"/>
    <col min="3334" max="3334" width="3.42578125" style="30" customWidth="1"/>
    <col min="3335" max="3584" width="11.42578125" style="30"/>
    <col min="3585" max="3585" width="31.42578125" style="30" customWidth="1"/>
    <col min="3586" max="3586" width="12.85546875" style="30" customWidth="1"/>
    <col min="3587" max="3587" width="13.85546875" style="30" customWidth="1"/>
    <col min="3588" max="3588" width="15.85546875" style="30" customWidth="1"/>
    <col min="3589" max="3589" width="20.140625" style="30" customWidth="1"/>
    <col min="3590" max="3590" width="3.42578125" style="30" customWidth="1"/>
    <col min="3591" max="3840" width="11.42578125" style="30"/>
    <col min="3841" max="3841" width="31.42578125" style="30" customWidth="1"/>
    <col min="3842" max="3842" width="12.85546875" style="30" customWidth="1"/>
    <col min="3843" max="3843" width="13.85546875" style="30" customWidth="1"/>
    <col min="3844" max="3844" width="15.85546875" style="30" customWidth="1"/>
    <col min="3845" max="3845" width="20.140625" style="30" customWidth="1"/>
    <col min="3846" max="3846" width="3.42578125" style="30" customWidth="1"/>
    <col min="3847" max="4096" width="11.42578125" style="30"/>
    <col min="4097" max="4097" width="31.42578125" style="30" customWidth="1"/>
    <col min="4098" max="4098" width="12.85546875" style="30" customWidth="1"/>
    <col min="4099" max="4099" width="13.85546875" style="30" customWidth="1"/>
    <col min="4100" max="4100" width="15.85546875" style="30" customWidth="1"/>
    <col min="4101" max="4101" width="20.140625" style="30" customWidth="1"/>
    <col min="4102" max="4102" width="3.42578125" style="30" customWidth="1"/>
    <col min="4103" max="4352" width="11.42578125" style="30"/>
    <col min="4353" max="4353" width="31.42578125" style="30" customWidth="1"/>
    <col min="4354" max="4354" width="12.85546875" style="30" customWidth="1"/>
    <col min="4355" max="4355" width="13.85546875" style="30" customWidth="1"/>
    <col min="4356" max="4356" width="15.85546875" style="30" customWidth="1"/>
    <col min="4357" max="4357" width="20.140625" style="30" customWidth="1"/>
    <col min="4358" max="4358" width="3.42578125" style="30" customWidth="1"/>
    <col min="4359" max="4608" width="11.42578125" style="30"/>
    <col min="4609" max="4609" width="31.42578125" style="30" customWidth="1"/>
    <col min="4610" max="4610" width="12.85546875" style="30" customWidth="1"/>
    <col min="4611" max="4611" width="13.85546875" style="30" customWidth="1"/>
    <col min="4612" max="4612" width="15.85546875" style="30" customWidth="1"/>
    <col min="4613" max="4613" width="20.140625" style="30" customWidth="1"/>
    <col min="4614" max="4614" width="3.42578125" style="30" customWidth="1"/>
    <col min="4615" max="4864" width="11.42578125" style="30"/>
    <col min="4865" max="4865" width="31.42578125" style="30" customWidth="1"/>
    <col min="4866" max="4866" width="12.85546875" style="30" customWidth="1"/>
    <col min="4867" max="4867" width="13.85546875" style="30" customWidth="1"/>
    <col min="4868" max="4868" width="15.85546875" style="30" customWidth="1"/>
    <col min="4869" max="4869" width="20.140625" style="30" customWidth="1"/>
    <col min="4870" max="4870" width="3.42578125" style="30" customWidth="1"/>
    <col min="4871" max="5120" width="11.42578125" style="30"/>
    <col min="5121" max="5121" width="31.42578125" style="30" customWidth="1"/>
    <col min="5122" max="5122" width="12.85546875" style="30" customWidth="1"/>
    <col min="5123" max="5123" width="13.85546875" style="30" customWidth="1"/>
    <col min="5124" max="5124" width="15.85546875" style="30" customWidth="1"/>
    <col min="5125" max="5125" width="20.140625" style="30" customWidth="1"/>
    <col min="5126" max="5126" width="3.42578125" style="30" customWidth="1"/>
    <col min="5127" max="5376" width="11.42578125" style="30"/>
    <col min="5377" max="5377" width="31.42578125" style="30" customWidth="1"/>
    <col min="5378" max="5378" width="12.85546875" style="30" customWidth="1"/>
    <col min="5379" max="5379" width="13.85546875" style="30" customWidth="1"/>
    <col min="5380" max="5380" width="15.85546875" style="30" customWidth="1"/>
    <col min="5381" max="5381" width="20.140625" style="30" customWidth="1"/>
    <col min="5382" max="5382" width="3.42578125" style="30" customWidth="1"/>
    <col min="5383" max="5632" width="11.42578125" style="30"/>
    <col min="5633" max="5633" width="31.42578125" style="30" customWidth="1"/>
    <col min="5634" max="5634" width="12.85546875" style="30" customWidth="1"/>
    <col min="5635" max="5635" width="13.85546875" style="30" customWidth="1"/>
    <col min="5636" max="5636" width="15.85546875" style="30" customWidth="1"/>
    <col min="5637" max="5637" width="20.140625" style="30" customWidth="1"/>
    <col min="5638" max="5638" width="3.42578125" style="30" customWidth="1"/>
    <col min="5639" max="5888" width="11.42578125" style="30"/>
    <col min="5889" max="5889" width="31.42578125" style="30" customWidth="1"/>
    <col min="5890" max="5890" width="12.85546875" style="30" customWidth="1"/>
    <col min="5891" max="5891" width="13.85546875" style="30" customWidth="1"/>
    <col min="5892" max="5892" width="15.85546875" style="30" customWidth="1"/>
    <col min="5893" max="5893" width="20.140625" style="30" customWidth="1"/>
    <col min="5894" max="5894" width="3.42578125" style="30" customWidth="1"/>
    <col min="5895" max="6144" width="11.42578125" style="30"/>
    <col min="6145" max="6145" width="31.42578125" style="30" customWidth="1"/>
    <col min="6146" max="6146" width="12.85546875" style="30" customWidth="1"/>
    <col min="6147" max="6147" width="13.85546875" style="30" customWidth="1"/>
    <col min="6148" max="6148" width="15.85546875" style="30" customWidth="1"/>
    <col min="6149" max="6149" width="20.140625" style="30" customWidth="1"/>
    <col min="6150" max="6150" width="3.42578125" style="30" customWidth="1"/>
    <col min="6151" max="6400" width="11.42578125" style="30"/>
    <col min="6401" max="6401" width="31.42578125" style="30" customWidth="1"/>
    <col min="6402" max="6402" width="12.85546875" style="30" customWidth="1"/>
    <col min="6403" max="6403" width="13.85546875" style="30" customWidth="1"/>
    <col min="6404" max="6404" width="15.85546875" style="30" customWidth="1"/>
    <col min="6405" max="6405" width="20.140625" style="30" customWidth="1"/>
    <col min="6406" max="6406" width="3.42578125" style="30" customWidth="1"/>
    <col min="6407" max="6656" width="11.42578125" style="30"/>
    <col min="6657" max="6657" width="31.42578125" style="30" customWidth="1"/>
    <col min="6658" max="6658" width="12.85546875" style="30" customWidth="1"/>
    <col min="6659" max="6659" width="13.85546875" style="30" customWidth="1"/>
    <col min="6660" max="6660" width="15.85546875" style="30" customWidth="1"/>
    <col min="6661" max="6661" width="20.140625" style="30" customWidth="1"/>
    <col min="6662" max="6662" width="3.42578125" style="30" customWidth="1"/>
    <col min="6663" max="6912" width="11.42578125" style="30"/>
    <col min="6913" max="6913" width="31.42578125" style="30" customWidth="1"/>
    <col min="6914" max="6914" width="12.85546875" style="30" customWidth="1"/>
    <col min="6915" max="6915" width="13.85546875" style="30" customWidth="1"/>
    <col min="6916" max="6916" width="15.85546875" style="30" customWidth="1"/>
    <col min="6917" max="6917" width="20.140625" style="30" customWidth="1"/>
    <col min="6918" max="6918" width="3.42578125" style="30" customWidth="1"/>
    <col min="6919" max="7168" width="11.42578125" style="30"/>
    <col min="7169" max="7169" width="31.42578125" style="30" customWidth="1"/>
    <col min="7170" max="7170" width="12.85546875" style="30" customWidth="1"/>
    <col min="7171" max="7171" width="13.85546875" style="30" customWidth="1"/>
    <col min="7172" max="7172" width="15.85546875" style="30" customWidth="1"/>
    <col min="7173" max="7173" width="20.140625" style="30" customWidth="1"/>
    <col min="7174" max="7174" width="3.42578125" style="30" customWidth="1"/>
    <col min="7175" max="7424" width="11.42578125" style="30"/>
    <col min="7425" max="7425" width="31.42578125" style="30" customWidth="1"/>
    <col min="7426" max="7426" width="12.85546875" style="30" customWidth="1"/>
    <col min="7427" max="7427" width="13.85546875" style="30" customWidth="1"/>
    <col min="7428" max="7428" width="15.85546875" style="30" customWidth="1"/>
    <col min="7429" max="7429" width="20.140625" style="30" customWidth="1"/>
    <col min="7430" max="7430" width="3.42578125" style="30" customWidth="1"/>
    <col min="7431" max="7680" width="11.42578125" style="30"/>
    <col min="7681" max="7681" width="31.42578125" style="30" customWidth="1"/>
    <col min="7682" max="7682" width="12.85546875" style="30" customWidth="1"/>
    <col min="7683" max="7683" width="13.85546875" style="30" customWidth="1"/>
    <col min="7684" max="7684" width="15.85546875" style="30" customWidth="1"/>
    <col min="7685" max="7685" width="20.140625" style="30" customWidth="1"/>
    <col min="7686" max="7686" width="3.42578125" style="30" customWidth="1"/>
    <col min="7687" max="7936" width="11.42578125" style="30"/>
    <col min="7937" max="7937" width="31.42578125" style="30" customWidth="1"/>
    <col min="7938" max="7938" width="12.85546875" style="30" customWidth="1"/>
    <col min="7939" max="7939" width="13.85546875" style="30" customWidth="1"/>
    <col min="7940" max="7940" width="15.85546875" style="30" customWidth="1"/>
    <col min="7941" max="7941" width="20.140625" style="30" customWidth="1"/>
    <col min="7942" max="7942" width="3.42578125" style="30" customWidth="1"/>
    <col min="7943" max="8192" width="11.42578125" style="30"/>
    <col min="8193" max="8193" width="31.42578125" style="30" customWidth="1"/>
    <col min="8194" max="8194" width="12.85546875" style="30" customWidth="1"/>
    <col min="8195" max="8195" width="13.85546875" style="30" customWidth="1"/>
    <col min="8196" max="8196" width="15.85546875" style="30" customWidth="1"/>
    <col min="8197" max="8197" width="20.140625" style="30" customWidth="1"/>
    <col min="8198" max="8198" width="3.42578125" style="30" customWidth="1"/>
    <col min="8199" max="8448" width="11.42578125" style="30"/>
    <col min="8449" max="8449" width="31.42578125" style="30" customWidth="1"/>
    <col min="8450" max="8450" width="12.85546875" style="30" customWidth="1"/>
    <col min="8451" max="8451" width="13.85546875" style="30" customWidth="1"/>
    <col min="8452" max="8452" width="15.85546875" style="30" customWidth="1"/>
    <col min="8453" max="8453" width="20.140625" style="30" customWidth="1"/>
    <col min="8454" max="8454" width="3.42578125" style="30" customWidth="1"/>
    <col min="8455" max="8704" width="11.42578125" style="30"/>
    <col min="8705" max="8705" width="31.42578125" style="30" customWidth="1"/>
    <col min="8706" max="8706" width="12.85546875" style="30" customWidth="1"/>
    <col min="8707" max="8707" width="13.85546875" style="30" customWidth="1"/>
    <col min="8708" max="8708" width="15.85546875" style="30" customWidth="1"/>
    <col min="8709" max="8709" width="20.140625" style="30" customWidth="1"/>
    <col min="8710" max="8710" width="3.42578125" style="30" customWidth="1"/>
    <col min="8711" max="8960" width="11.42578125" style="30"/>
    <col min="8961" max="8961" width="31.42578125" style="30" customWidth="1"/>
    <col min="8962" max="8962" width="12.85546875" style="30" customWidth="1"/>
    <col min="8963" max="8963" width="13.85546875" style="30" customWidth="1"/>
    <col min="8964" max="8964" width="15.85546875" style="30" customWidth="1"/>
    <col min="8965" max="8965" width="20.140625" style="30" customWidth="1"/>
    <col min="8966" max="8966" width="3.42578125" style="30" customWidth="1"/>
    <col min="8967" max="9216" width="11.42578125" style="30"/>
    <col min="9217" max="9217" width="31.42578125" style="30" customWidth="1"/>
    <col min="9218" max="9218" width="12.85546875" style="30" customWidth="1"/>
    <col min="9219" max="9219" width="13.85546875" style="30" customWidth="1"/>
    <col min="9220" max="9220" width="15.85546875" style="30" customWidth="1"/>
    <col min="9221" max="9221" width="20.140625" style="30" customWidth="1"/>
    <col min="9222" max="9222" width="3.42578125" style="30" customWidth="1"/>
    <col min="9223" max="9472" width="11.42578125" style="30"/>
    <col min="9473" max="9473" width="31.42578125" style="30" customWidth="1"/>
    <col min="9474" max="9474" width="12.85546875" style="30" customWidth="1"/>
    <col min="9475" max="9475" width="13.85546875" style="30" customWidth="1"/>
    <col min="9476" max="9476" width="15.85546875" style="30" customWidth="1"/>
    <col min="9477" max="9477" width="20.140625" style="30" customWidth="1"/>
    <col min="9478" max="9478" width="3.42578125" style="30" customWidth="1"/>
    <col min="9479" max="9728" width="11.42578125" style="30"/>
    <col min="9729" max="9729" width="31.42578125" style="30" customWidth="1"/>
    <col min="9730" max="9730" width="12.85546875" style="30" customWidth="1"/>
    <col min="9731" max="9731" width="13.85546875" style="30" customWidth="1"/>
    <col min="9732" max="9732" width="15.85546875" style="30" customWidth="1"/>
    <col min="9733" max="9733" width="20.140625" style="30" customWidth="1"/>
    <col min="9734" max="9734" width="3.42578125" style="30" customWidth="1"/>
    <col min="9735" max="9984" width="11.42578125" style="30"/>
    <col min="9985" max="9985" width="31.42578125" style="30" customWidth="1"/>
    <col min="9986" max="9986" width="12.85546875" style="30" customWidth="1"/>
    <col min="9987" max="9987" width="13.85546875" style="30" customWidth="1"/>
    <col min="9988" max="9988" width="15.85546875" style="30" customWidth="1"/>
    <col min="9989" max="9989" width="20.140625" style="30" customWidth="1"/>
    <col min="9990" max="9990" width="3.42578125" style="30" customWidth="1"/>
    <col min="9991" max="10240" width="11.42578125" style="30"/>
    <col min="10241" max="10241" width="31.42578125" style="30" customWidth="1"/>
    <col min="10242" max="10242" width="12.85546875" style="30" customWidth="1"/>
    <col min="10243" max="10243" width="13.85546875" style="30" customWidth="1"/>
    <col min="10244" max="10244" width="15.85546875" style="30" customWidth="1"/>
    <col min="10245" max="10245" width="20.140625" style="30" customWidth="1"/>
    <col min="10246" max="10246" width="3.42578125" style="30" customWidth="1"/>
    <col min="10247" max="10496" width="11.42578125" style="30"/>
    <col min="10497" max="10497" width="31.42578125" style="30" customWidth="1"/>
    <col min="10498" max="10498" width="12.85546875" style="30" customWidth="1"/>
    <col min="10499" max="10499" width="13.85546875" style="30" customWidth="1"/>
    <col min="10500" max="10500" width="15.85546875" style="30" customWidth="1"/>
    <col min="10501" max="10501" width="20.140625" style="30" customWidth="1"/>
    <col min="10502" max="10502" width="3.42578125" style="30" customWidth="1"/>
    <col min="10503" max="10752" width="11.42578125" style="30"/>
    <col min="10753" max="10753" width="31.42578125" style="30" customWidth="1"/>
    <col min="10754" max="10754" width="12.85546875" style="30" customWidth="1"/>
    <col min="10755" max="10755" width="13.85546875" style="30" customWidth="1"/>
    <col min="10756" max="10756" width="15.85546875" style="30" customWidth="1"/>
    <col min="10757" max="10757" width="20.140625" style="30" customWidth="1"/>
    <col min="10758" max="10758" width="3.42578125" style="30" customWidth="1"/>
    <col min="10759" max="11008" width="11.42578125" style="30"/>
    <col min="11009" max="11009" width="31.42578125" style="30" customWidth="1"/>
    <col min="11010" max="11010" width="12.85546875" style="30" customWidth="1"/>
    <col min="11011" max="11011" width="13.85546875" style="30" customWidth="1"/>
    <col min="11012" max="11012" width="15.85546875" style="30" customWidth="1"/>
    <col min="11013" max="11013" width="20.140625" style="30" customWidth="1"/>
    <col min="11014" max="11014" width="3.42578125" style="30" customWidth="1"/>
    <col min="11015" max="11264" width="11.42578125" style="30"/>
    <col min="11265" max="11265" width="31.42578125" style="30" customWidth="1"/>
    <col min="11266" max="11266" width="12.85546875" style="30" customWidth="1"/>
    <col min="11267" max="11267" width="13.85546875" style="30" customWidth="1"/>
    <col min="11268" max="11268" width="15.85546875" style="30" customWidth="1"/>
    <col min="11269" max="11269" width="20.140625" style="30" customWidth="1"/>
    <col min="11270" max="11270" width="3.42578125" style="30" customWidth="1"/>
    <col min="11271" max="11520" width="11.42578125" style="30"/>
    <col min="11521" max="11521" width="31.42578125" style="30" customWidth="1"/>
    <col min="11522" max="11522" width="12.85546875" style="30" customWidth="1"/>
    <col min="11523" max="11523" width="13.85546875" style="30" customWidth="1"/>
    <col min="11524" max="11524" width="15.85546875" style="30" customWidth="1"/>
    <col min="11525" max="11525" width="20.140625" style="30" customWidth="1"/>
    <col min="11526" max="11526" width="3.42578125" style="30" customWidth="1"/>
    <col min="11527" max="11776" width="11.42578125" style="30"/>
    <col min="11777" max="11777" width="31.42578125" style="30" customWidth="1"/>
    <col min="11778" max="11778" width="12.85546875" style="30" customWidth="1"/>
    <col min="11779" max="11779" width="13.85546875" style="30" customWidth="1"/>
    <col min="11780" max="11780" width="15.85546875" style="30" customWidth="1"/>
    <col min="11781" max="11781" width="20.140625" style="30" customWidth="1"/>
    <col min="11782" max="11782" width="3.42578125" style="30" customWidth="1"/>
    <col min="11783" max="12032" width="11.42578125" style="30"/>
    <col min="12033" max="12033" width="31.42578125" style="30" customWidth="1"/>
    <col min="12034" max="12034" width="12.85546875" style="30" customWidth="1"/>
    <col min="12035" max="12035" width="13.85546875" style="30" customWidth="1"/>
    <col min="12036" max="12036" width="15.85546875" style="30" customWidth="1"/>
    <col min="12037" max="12037" width="20.140625" style="30" customWidth="1"/>
    <col min="12038" max="12038" width="3.42578125" style="30" customWidth="1"/>
    <col min="12039" max="12288" width="11.42578125" style="30"/>
    <col min="12289" max="12289" width="31.42578125" style="30" customWidth="1"/>
    <col min="12290" max="12290" width="12.85546875" style="30" customWidth="1"/>
    <col min="12291" max="12291" width="13.85546875" style="30" customWidth="1"/>
    <col min="12292" max="12292" width="15.85546875" style="30" customWidth="1"/>
    <col min="12293" max="12293" width="20.140625" style="30" customWidth="1"/>
    <col min="12294" max="12294" width="3.42578125" style="30" customWidth="1"/>
    <col min="12295" max="12544" width="11.42578125" style="30"/>
    <col min="12545" max="12545" width="31.42578125" style="30" customWidth="1"/>
    <col min="12546" max="12546" width="12.85546875" style="30" customWidth="1"/>
    <col min="12547" max="12547" width="13.85546875" style="30" customWidth="1"/>
    <col min="12548" max="12548" width="15.85546875" style="30" customWidth="1"/>
    <col min="12549" max="12549" width="20.140625" style="30" customWidth="1"/>
    <col min="12550" max="12550" width="3.42578125" style="30" customWidth="1"/>
    <col min="12551" max="12800" width="11.42578125" style="30"/>
    <col min="12801" max="12801" width="31.42578125" style="30" customWidth="1"/>
    <col min="12802" max="12802" width="12.85546875" style="30" customWidth="1"/>
    <col min="12803" max="12803" width="13.85546875" style="30" customWidth="1"/>
    <col min="12804" max="12804" width="15.85546875" style="30" customWidth="1"/>
    <col min="12805" max="12805" width="20.140625" style="30" customWidth="1"/>
    <col min="12806" max="12806" width="3.42578125" style="30" customWidth="1"/>
    <col min="12807" max="13056" width="11.42578125" style="30"/>
    <col min="13057" max="13057" width="31.42578125" style="30" customWidth="1"/>
    <col min="13058" max="13058" width="12.85546875" style="30" customWidth="1"/>
    <col min="13059" max="13059" width="13.85546875" style="30" customWidth="1"/>
    <col min="13060" max="13060" width="15.85546875" style="30" customWidth="1"/>
    <col min="13061" max="13061" width="20.140625" style="30" customWidth="1"/>
    <col min="13062" max="13062" width="3.42578125" style="30" customWidth="1"/>
    <col min="13063" max="13312" width="11.42578125" style="30"/>
    <col min="13313" max="13313" width="31.42578125" style="30" customWidth="1"/>
    <col min="13314" max="13314" width="12.85546875" style="30" customWidth="1"/>
    <col min="13315" max="13315" width="13.85546875" style="30" customWidth="1"/>
    <col min="13316" max="13316" width="15.85546875" style="30" customWidth="1"/>
    <col min="13317" max="13317" width="20.140625" style="30" customWidth="1"/>
    <col min="13318" max="13318" width="3.42578125" style="30" customWidth="1"/>
    <col min="13319" max="13568" width="11.42578125" style="30"/>
    <col min="13569" max="13569" width="31.42578125" style="30" customWidth="1"/>
    <col min="13570" max="13570" width="12.85546875" style="30" customWidth="1"/>
    <col min="13571" max="13571" width="13.85546875" style="30" customWidth="1"/>
    <col min="13572" max="13572" width="15.85546875" style="30" customWidth="1"/>
    <col min="13573" max="13573" width="20.140625" style="30" customWidth="1"/>
    <col min="13574" max="13574" width="3.42578125" style="30" customWidth="1"/>
    <col min="13575" max="13824" width="11.42578125" style="30"/>
    <col min="13825" max="13825" width="31.42578125" style="30" customWidth="1"/>
    <col min="13826" max="13826" width="12.85546875" style="30" customWidth="1"/>
    <col min="13827" max="13827" width="13.85546875" style="30" customWidth="1"/>
    <col min="13828" max="13828" width="15.85546875" style="30" customWidth="1"/>
    <col min="13829" max="13829" width="20.140625" style="30" customWidth="1"/>
    <col min="13830" max="13830" width="3.42578125" style="30" customWidth="1"/>
    <col min="13831" max="14080" width="11.42578125" style="30"/>
    <col min="14081" max="14081" width="31.42578125" style="30" customWidth="1"/>
    <col min="14082" max="14082" width="12.85546875" style="30" customWidth="1"/>
    <col min="14083" max="14083" width="13.85546875" style="30" customWidth="1"/>
    <col min="14084" max="14084" width="15.85546875" style="30" customWidth="1"/>
    <col min="14085" max="14085" width="20.140625" style="30" customWidth="1"/>
    <col min="14086" max="14086" width="3.42578125" style="30" customWidth="1"/>
    <col min="14087" max="14336" width="11.42578125" style="30"/>
    <col min="14337" max="14337" width="31.42578125" style="30" customWidth="1"/>
    <col min="14338" max="14338" width="12.85546875" style="30" customWidth="1"/>
    <col min="14339" max="14339" width="13.85546875" style="30" customWidth="1"/>
    <col min="14340" max="14340" width="15.85546875" style="30" customWidth="1"/>
    <col min="14341" max="14341" width="20.140625" style="30" customWidth="1"/>
    <col min="14342" max="14342" width="3.42578125" style="30" customWidth="1"/>
    <col min="14343" max="14592" width="11.42578125" style="30"/>
    <col min="14593" max="14593" width="31.42578125" style="30" customWidth="1"/>
    <col min="14594" max="14594" width="12.85546875" style="30" customWidth="1"/>
    <col min="14595" max="14595" width="13.85546875" style="30" customWidth="1"/>
    <col min="14596" max="14596" width="15.85546875" style="30" customWidth="1"/>
    <col min="14597" max="14597" width="20.140625" style="30" customWidth="1"/>
    <col min="14598" max="14598" width="3.42578125" style="30" customWidth="1"/>
    <col min="14599" max="14848" width="11.42578125" style="30"/>
    <col min="14849" max="14849" width="31.42578125" style="30" customWidth="1"/>
    <col min="14850" max="14850" width="12.85546875" style="30" customWidth="1"/>
    <col min="14851" max="14851" width="13.85546875" style="30" customWidth="1"/>
    <col min="14852" max="14852" width="15.85546875" style="30" customWidth="1"/>
    <col min="14853" max="14853" width="20.140625" style="30" customWidth="1"/>
    <col min="14854" max="14854" width="3.42578125" style="30" customWidth="1"/>
    <col min="14855" max="15104" width="11.42578125" style="30"/>
    <col min="15105" max="15105" width="31.42578125" style="30" customWidth="1"/>
    <col min="15106" max="15106" width="12.85546875" style="30" customWidth="1"/>
    <col min="15107" max="15107" width="13.85546875" style="30" customWidth="1"/>
    <col min="15108" max="15108" width="15.85546875" style="30" customWidth="1"/>
    <col min="15109" max="15109" width="20.140625" style="30" customWidth="1"/>
    <col min="15110" max="15110" width="3.42578125" style="30" customWidth="1"/>
    <col min="15111" max="15360" width="11.42578125" style="30"/>
    <col min="15361" max="15361" width="31.42578125" style="30" customWidth="1"/>
    <col min="15362" max="15362" width="12.85546875" style="30" customWidth="1"/>
    <col min="15363" max="15363" width="13.85546875" style="30" customWidth="1"/>
    <col min="15364" max="15364" width="15.85546875" style="30" customWidth="1"/>
    <col min="15365" max="15365" width="20.140625" style="30" customWidth="1"/>
    <col min="15366" max="15366" width="3.42578125" style="30" customWidth="1"/>
    <col min="15367" max="15616" width="11.42578125" style="30"/>
    <col min="15617" max="15617" width="31.42578125" style="30" customWidth="1"/>
    <col min="15618" max="15618" width="12.85546875" style="30" customWidth="1"/>
    <col min="15619" max="15619" width="13.85546875" style="30" customWidth="1"/>
    <col min="15620" max="15620" width="15.85546875" style="30" customWidth="1"/>
    <col min="15621" max="15621" width="20.140625" style="30" customWidth="1"/>
    <col min="15622" max="15622" width="3.42578125" style="30" customWidth="1"/>
    <col min="15623" max="15872" width="11.42578125" style="30"/>
    <col min="15873" max="15873" width="31.42578125" style="30" customWidth="1"/>
    <col min="15874" max="15874" width="12.85546875" style="30" customWidth="1"/>
    <col min="15875" max="15875" width="13.85546875" style="30" customWidth="1"/>
    <col min="15876" max="15876" width="15.85546875" style="30" customWidth="1"/>
    <col min="15877" max="15877" width="20.140625" style="30" customWidth="1"/>
    <col min="15878" max="15878" width="3.42578125" style="30" customWidth="1"/>
    <col min="15879" max="16128" width="11.42578125" style="30"/>
    <col min="16129" max="16129" width="31.42578125" style="30" customWidth="1"/>
    <col min="16130" max="16130" width="12.85546875" style="30" customWidth="1"/>
    <col min="16131" max="16131" width="13.85546875" style="30" customWidth="1"/>
    <col min="16132" max="16132" width="15.85546875" style="30" customWidth="1"/>
    <col min="16133" max="16133" width="20.140625" style="30" customWidth="1"/>
    <col min="16134" max="16134" width="3.42578125" style="30" customWidth="1"/>
    <col min="16135" max="16384" width="11.42578125" style="30"/>
  </cols>
  <sheetData>
    <row r="1" spans="1:14" ht="21" customHeight="1" thickBot="1">
      <c r="A1" s="70" t="s">
        <v>25</v>
      </c>
      <c r="B1" s="71"/>
      <c r="C1" s="72" t="s">
        <v>72</v>
      </c>
      <c r="D1" s="73"/>
      <c r="E1" s="28" t="s">
        <v>71</v>
      </c>
      <c r="F1" s="29"/>
    </row>
    <row r="2" spans="1:14" ht="15.95" customHeight="1" thickBot="1">
      <c r="A2" s="31" t="s">
        <v>27</v>
      </c>
      <c r="B2" s="31"/>
      <c r="C2" s="32" t="s">
        <v>28</v>
      </c>
      <c r="D2" s="32" t="s">
        <v>29</v>
      </c>
      <c r="E2" s="32" t="s">
        <v>30</v>
      </c>
      <c r="K2" s="61"/>
      <c r="L2" s="62"/>
      <c r="M2" s="62"/>
      <c r="N2" s="63"/>
    </row>
    <row r="3" spans="1:14" ht="15.95" customHeight="1" thickBot="1">
      <c r="A3" s="33" t="s">
        <v>31</v>
      </c>
      <c r="C3" s="34">
        <v>1496.2</v>
      </c>
      <c r="D3" s="35">
        <f>E3/C3</f>
        <v>39.400969121775162</v>
      </c>
      <c r="E3" s="34">
        <v>58951.73</v>
      </c>
      <c r="G3" s="74" t="s">
        <v>32</v>
      </c>
      <c r="H3" s="75"/>
      <c r="J3" s="29"/>
      <c r="K3" s="64"/>
      <c r="L3" s="65"/>
      <c r="M3" s="62"/>
      <c r="N3" s="63"/>
    </row>
    <row r="4" spans="1:14" ht="18.95" customHeight="1" thickBot="1">
      <c r="A4" s="30" t="s">
        <v>74</v>
      </c>
      <c r="C4" s="35"/>
      <c r="D4" s="34"/>
      <c r="E4" s="35"/>
      <c r="G4" s="37" t="s">
        <v>33</v>
      </c>
      <c r="H4" s="66">
        <v>210</v>
      </c>
      <c r="J4" s="29"/>
      <c r="K4" s="64"/>
      <c r="L4" s="65"/>
      <c r="M4" s="62"/>
      <c r="N4" s="63"/>
    </row>
    <row r="5" spans="1:14" ht="15.95" customHeight="1" thickBot="1">
      <c r="A5" s="30" t="s">
        <v>34</v>
      </c>
      <c r="B5" s="38">
        <v>50</v>
      </c>
      <c r="C5" s="35">
        <f>5.82*B5</f>
        <v>291</v>
      </c>
      <c r="D5" s="34">
        <v>48</v>
      </c>
      <c r="E5" s="35">
        <f t="shared" ref="E5:E10" si="0">C5*D5</f>
        <v>13968</v>
      </c>
      <c r="G5" s="37" t="s">
        <v>35</v>
      </c>
      <c r="H5" s="66">
        <v>170</v>
      </c>
      <c r="J5" s="29"/>
      <c r="K5" s="64"/>
      <c r="L5" s="65"/>
      <c r="M5" s="62"/>
      <c r="N5" s="63"/>
    </row>
    <row r="6" spans="1:14" ht="15.95" customHeight="1" thickBot="1">
      <c r="A6" s="30" t="s">
        <v>36</v>
      </c>
      <c r="C6" s="39">
        <v>200</v>
      </c>
      <c r="D6" s="34">
        <v>37</v>
      </c>
      <c r="E6" s="35">
        <f t="shared" si="0"/>
        <v>7400</v>
      </c>
      <c r="G6" s="37" t="s">
        <v>37</v>
      </c>
      <c r="H6" s="66">
        <v>30</v>
      </c>
      <c r="J6" s="29"/>
      <c r="K6" s="64"/>
      <c r="L6" s="65"/>
      <c r="M6" s="62"/>
      <c r="N6" s="63"/>
    </row>
    <row r="7" spans="1:14" ht="15.95" customHeight="1" thickBot="1">
      <c r="A7" s="30" t="s">
        <v>38</v>
      </c>
      <c r="C7" s="39">
        <v>110</v>
      </c>
      <c r="D7" s="34">
        <v>73</v>
      </c>
      <c r="E7" s="35">
        <f t="shared" si="0"/>
        <v>8030</v>
      </c>
      <c r="G7" s="40" t="s">
        <v>39</v>
      </c>
      <c r="H7" s="66">
        <v>50</v>
      </c>
      <c r="J7" s="29"/>
      <c r="K7" s="64"/>
      <c r="L7" s="65"/>
      <c r="M7" s="62"/>
      <c r="N7" s="63"/>
    </row>
    <row r="8" spans="1:14" ht="15.95" customHeight="1" thickBot="1">
      <c r="A8" s="30" t="s">
        <v>66</v>
      </c>
      <c r="B8" s="31" t="s">
        <v>67</v>
      </c>
      <c r="C8" s="41">
        <v>50</v>
      </c>
      <c r="D8" s="34">
        <v>95</v>
      </c>
      <c r="E8" s="35">
        <f t="shared" si="0"/>
        <v>4750</v>
      </c>
      <c r="J8" s="29"/>
      <c r="K8" s="64"/>
      <c r="L8" s="65"/>
      <c r="M8" s="62"/>
      <c r="N8" s="63"/>
    </row>
    <row r="9" spans="1:14" ht="15.95" customHeight="1" thickBot="1">
      <c r="A9" s="30" t="s">
        <v>68</v>
      </c>
      <c r="B9" s="31" t="s">
        <v>69</v>
      </c>
      <c r="C9" s="41">
        <v>0</v>
      </c>
      <c r="D9" s="34">
        <v>123</v>
      </c>
      <c r="E9" s="35">
        <f t="shared" si="0"/>
        <v>0</v>
      </c>
      <c r="J9" s="29"/>
      <c r="K9" s="64"/>
      <c r="L9" s="65"/>
      <c r="M9" s="62"/>
      <c r="N9" s="63"/>
    </row>
    <row r="10" spans="1:14" ht="15.95" customHeight="1" thickBot="1">
      <c r="A10" s="30" t="s">
        <v>42</v>
      </c>
      <c r="B10" s="38">
        <v>20</v>
      </c>
      <c r="C10" s="35">
        <f>6*B10</f>
        <v>120</v>
      </c>
      <c r="D10" s="34">
        <v>48</v>
      </c>
      <c r="E10" s="35">
        <f t="shared" si="0"/>
        <v>5760</v>
      </c>
      <c r="J10" s="29"/>
      <c r="K10" s="29"/>
      <c r="L10" s="29"/>
    </row>
    <row r="11" spans="1:14" ht="15.95" customHeight="1">
      <c r="A11" s="42" t="s">
        <v>43</v>
      </c>
      <c r="B11" s="43"/>
      <c r="C11" s="44"/>
      <c r="D11" s="45"/>
      <c r="E11" s="46"/>
      <c r="G11" s="76" t="s">
        <v>44</v>
      </c>
      <c r="H11" s="77"/>
    </row>
    <row r="12" spans="1:14" s="48" customFormat="1" ht="20.100000000000001" customHeight="1" thickBot="1">
      <c r="A12" s="47" t="s">
        <v>45</v>
      </c>
      <c r="C12" s="49">
        <f>SUM(C3:C9)</f>
        <v>2147.1999999999998</v>
      </c>
      <c r="D12" s="49">
        <f>E12/C12</f>
        <v>43.35866710134129</v>
      </c>
      <c r="E12" s="50">
        <f>SUM(E3:E9)</f>
        <v>93099.73000000001</v>
      </c>
      <c r="F12" s="51">
        <f>E12/1000</f>
        <v>93.099730000000008</v>
      </c>
      <c r="G12" s="78">
        <f>E26-C12</f>
        <v>252.80000000000018</v>
      </c>
      <c r="H12" s="79"/>
    </row>
    <row r="13" spans="1:14" ht="21.75" customHeight="1">
      <c r="A13" s="47" t="s">
        <v>46</v>
      </c>
      <c r="B13" s="48"/>
      <c r="C13" s="49">
        <f>C12-C10</f>
        <v>2027.1999999999998</v>
      </c>
      <c r="D13" s="49">
        <f>E13/C13</f>
        <v>43.08392363851619</v>
      </c>
      <c r="E13" s="50">
        <f>E12-E10</f>
        <v>87339.73000000001</v>
      </c>
      <c r="F13" s="52">
        <f>E13/1000</f>
        <v>87.339730000000017</v>
      </c>
    </row>
    <row r="14" spans="1:14">
      <c r="A14" s="53"/>
      <c r="B14" s="53"/>
      <c r="C14" s="54"/>
      <c r="D14" s="54"/>
      <c r="E14" s="54"/>
    </row>
    <row r="15" spans="1:14">
      <c r="A15" s="53"/>
      <c r="B15" s="53"/>
      <c r="C15" s="54"/>
      <c r="D15" s="54"/>
      <c r="E15" s="54"/>
    </row>
    <row r="16" spans="1:14">
      <c r="A16" s="53"/>
      <c r="B16" s="53"/>
      <c r="C16" s="54"/>
      <c r="D16" s="54"/>
      <c r="E16" s="54"/>
    </row>
    <row r="17" spans="1:8">
      <c r="A17" s="53"/>
      <c r="B17" s="53"/>
      <c r="C17" s="54"/>
      <c r="D17" s="54"/>
      <c r="E17" s="54"/>
      <c r="G17" s="80" t="s">
        <v>47</v>
      </c>
      <c r="H17" s="81"/>
    </row>
    <row r="18" spans="1:8">
      <c r="A18" s="53"/>
      <c r="B18" s="53"/>
      <c r="C18" s="54"/>
      <c r="D18" s="54"/>
      <c r="E18" s="54"/>
      <c r="G18" s="56" t="s">
        <v>48</v>
      </c>
      <c r="H18" s="57"/>
    </row>
    <row r="19" spans="1:8">
      <c r="A19" s="53"/>
      <c r="B19" s="53"/>
      <c r="C19" s="54"/>
      <c r="D19" s="54"/>
      <c r="E19" s="54"/>
      <c r="G19" s="58"/>
      <c r="H19" s="58"/>
    </row>
    <row r="20" spans="1:8">
      <c r="A20" s="53"/>
      <c r="B20" s="53"/>
      <c r="C20" s="54"/>
      <c r="D20" s="54"/>
      <c r="E20" s="54"/>
    </row>
    <row r="21" spans="1:8">
      <c r="A21" s="53"/>
      <c r="B21" s="53"/>
      <c r="C21" s="54"/>
      <c r="D21" s="54"/>
      <c r="E21" s="54"/>
    </row>
    <row r="22" spans="1:8">
      <c r="A22" s="54" t="s">
        <v>70</v>
      </c>
      <c r="B22" s="54"/>
      <c r="C22" s="54"/>
      <c r="D22" s="53" t="s">
        <v>49</v>
      </c>
      <c r="E22" s="53"/>
    </row>
    <row r="23" spans="1:8">
      <c r="A23" s="54">
        <v>52</v>
      </c>
      <c r="B23" s="54">
        <v>1500</v>
      </c>
      <c r="C23" s="54"/>
      <c r="D23" s="53">
        <v>60</v>
      </c>
      <c r="E23" s="54">
        <v>1500</v>
      </c>
    </row>
    <row r="24" spans="1:8">
      <c r="A24" s="54">
        <v>68</v>
      </c>
      <c r="B24" s="54">
        <v>1950</v>
      </c>
      <c r="C24" s="54"/>
      <c r="D24" s="53">
        <v>85</v>
      </c>
      <c r="E24" s="54">
        <v>2100</v>
      </c>
    </row>
    <row r="25" spans="1:8">
      <c r="A25" s="54">
        <v>77</v>
      </c>
      <c r="B25" s="54">
        <v>2100</v>
      </c>
      <c r="C25" s="54"/>
      <c r="D25" s="53">
        <v>77</v>
      </c>
      <c r="E25" s="54">
        <v>2100</v>
      </c>
    </row>
    <row r="26" spans="1:8">
      <c r="A26" s="54">
        <v>85</v>
      </c>
      <c r="B26" s="54">
        <v>2100</v>
      </c>
      <c r="C26" s="54"/>
      <c r="D26" s="53">
        <v>95</v>
      </c>
      <c r="E26" s="54">
        <v>2400</v>
      </c>
    </row>
    <row r="27" spans="1:8">
      <c r="A27" s="54">
        <v>60</v>
      </c>
      <c r="B27" s="54">
        <v>1500</v>
      </c>
      <c r="C27" s="54"/>
      <c r="D27" s="53">
        <v>113.5</v>
      </c>
      <c r="E27" s="54">
        <v>2400</v>
      </c>
    </row>
    <row r="28" spans="1:8">
      <c r="A28" s="54"/>
      <c r="B28" s="54"/>
      <c r="C28" s="54"/>
      <c r="D28" s="53">
        <v>70.5</v>
      </c>
      <c r="E28" s="54">
        <v>1500</v>
      </c>
    </row>
    <row r="29" spans="1:8">
      <c r="A29" s="82" t="s">
        <v>50</v>
      </c>
      <c r="B29" s="83"/>
      <c r="C29" s="84"/>
      <c r="D29" s="59"/>
      <c r="E29" s="59"/>
    </row>
    <row r="30" spans="1:8">
      <c r="A30" s="85" t="s">
        <v>51</v>
      </c>
      <c r="B30" s="86"/>
      <c r="C30" s="87"/>
      <c r="D30" s="59"/>
      <c r="E30" s="59"/>
    </row>
    <row r="31" spans="1:8">
      <c r="A31" s="85" t="s">
        <v>52</v>
      </c>
      <c r="B31" s="86"/>
      <c r="C31" s="87"/>
      <c r="D31" s="59"/>
      <c r="E31" s="59"/>
    </row>
    <row r="32" spans="1:8">
      <c r="A32" s="67" t="s">
        <v>53</v>
      </c>
      <c r="B32" s="68"/>
      <c r="C32" s="69"/>
      <c r="D32" s="59"/>
      <c r="E32" s="59"/>
    </row>
    <row r="33" spans="1:5">
      <c r="A33" s="67" t="s">
        <v>54</v>
      </c>
      <c r="B33" s="68"/>
      <c r="C33" s="69"/>
      <c r="D33" s="59"/>
      <c r="E33" s="59"/>
    </row>
    <row r="34" spans="1:5">
      <c r="A34" s="67" t="s">
        <v>55</v>
      </c>
      <c r="B34" s="68"/>
      <c r="C34" s="69"/>
      <c r="D34" s="59"/>
      <c r="E34" s="59"/>
    </row>
    <row r="35" spans="1:5">
      <c r="A35" s="67" t="s">
        <v>56</v>
      </c>
      <c r="B35" s="68"/>
      <c r="C35" s="69"/>
      <c r="D35" s="59"/>
      <c r="E35" s="59"/>
    </row>
    <row r="36" spans="1:5">
      <c r="A36" s="67" t="s">
        <v>57</v>
      </c>
      <c r="B36" s="68"/>
      <c r="C36" s="69"/>
      <c r="D36" s="59"/>
      <c r="E36" s="59"/>
    </row>
    <row r="37" spans="1:5">
      <c r="A37" s="67" t="s">
        <v>58</v>
      </c>
      <c r="B37" s="68"/>
      <c r="C37" s="69"/>
      <c r="D37" s="59"/>
      <c r="E37" s="59"/>
    </row>
    <row r="38" spans="1:5">
      <c r="A38" s="67" t="s">
        <v>59</v>
      </c>
      <c r="B38" s="68"/>
      <c r="C38" s="69"/>
      <c r="D38" s="59"/>
      <c r="E38" s="59"/>
    </row>
    <row r="39" spans="1:5">
      <c r="A39" s="67" t="s">
        <v>60</v>
      </c>
      <c r="B39" s="68"/>
      <c r="C39" s="69"/>
      <c r="D39" s="59"/>
      <c r="E39" s="59"/>
    </row>
    <row r="40" spans="1:5">
      <c r="A40" s="67" t="s">
        <v>61</v>
      </c>
      <c r="B40" s="68"/>
      <c r="C40" s="69"/>
      <c r="D40" s="59"/>
      <c r="E40" s="59"/>
    </row>
    <row r="41" spans="1:5">
      <c r="A41" s="67" t="s">
        <v>62</v>
      </c>
      <c r="B41" s="68"/>
      <c r="C41" s="69"/>
      <c r="D41" s="59"/>
      <c r="E41" s="59"/>
    </row>
    <row r="42" spans="1:5">
      <c r="A42" s="67" t="s">
        <v>63</v>
      </c>
      <c r="B42" s="68"/>
      <c r="C42" s="69"/>
      <c r="D42" s="59"/>
      <c r="E42" s="59"/>
    </row>
    <row r="43" spans="1:5">
      <c r="A43" s="67" t="s">
        <v>64</v>
      </c>
      <c r="B43" s="68"/>
      <c r="C43" s="69"/>
      <c r="D43" s="59"/>
      <c r="E43" s="59"/>
    </row>
    <row r="44" spans="1:5">
      <c r="A44" s="88" t="s">
        <v>65</v>
      </c>
      <c r="B44" s="89"/>
      <c r="C44" s="90"/>
      <c r="D44" s="59"/>
      <c r="E44" s="59"/>
    </row>
    <row r="46" spans="1:5">
      <c r="A46" s="30" t="s">
        <v>76</v>
      </c>
    </row>
  </sheetData>
  <sheetProtection selectLockedCells="1"/>
  <mergeCells count="22"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40:C40"/>
    <mergeCell ref="A34:C34"/>
    <mergeCell ref="A1:B1"/>
    <mergeCell ref="C1:D1"/>
    <mergeCell ref="G3:H3"/>
    <mergeCell ref="G11:H11"/>
    <mergeCell ref="G12:H12"/>
    <mergeCell ref="G17:H17"/>
    <mergeCell ref="A29:C29"/>
    <mergeCell ref="A30:C30"/>
    <mergeCell ref="A31:C31"/>
    <mergeCell ref="A32:C32"/>
    <mergeCell ref="A33:C33"/>
  </mergeCells>
  <conditionalFormatting sqref="G12:H12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3" workbookViewId="0">
      <selection activeCell="H25" sqref="H25"/>
    </sheetView>
  </sheetViews>
  <sheetFormatPr defaultColWidth="17.28515625" defaultRowHeight="15" customHeight="1"/>
  <cols>
    <col min="1" max="1" width="8.7109375" customWidth="1"/>
    <col min="2" max="4" width="8.5703125" customWidth="1"/>
    <col min="5" max="5" width="8.7109375" customWidth="1"/>
    <col min="6" max="6" width="11.7109375" customWidth="1"/>
    <col min="7" max="26" width="8.710937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20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1512.5</v>
      </c>
      <c r="C7" s="4">
        <v>39.409999999999997</v>
      </c>
      <c r="D7" s="5">
        <f t="shared" ref="D7:D8" si="0">C7*B7</f>
        <v>59607.624999999993</v>
      </c>
    </row>
    <row r="8" spans="1:6" ht="14.25" customHeight="1">
      <c r="B8" s="4">
        <v>0</v>
      </c>
      <c r="C8" s="4">
        <v>0</v>
      </c>
      <c r="D8" s="5">
        <f t="shared" si="0"/>
        <v>0</v>
      </c>
    </row>
    <row r="9" spans="1:6" ht="14.25" customHeight="1">
      <c r="A9" t="s">
        <v>7</v>
      </c>
      <c r="B9" s="6">
        <v>210</v>
      </c>
      <c r="C9" s="4">
        <v>37</v>
      </c>
      <c r="D9" s="5">
        <f t="shared" ref="D9:D14" si="1">B9*C9</f>
        <v>7770</v>
      </c>
    </row>
    <row r="10" spans="1:6" ht="14.25" customHeight="1">
      <c r="A10" t="s">
        <v>8</v>
      </c>
      <c r="B10" s="6">
        <v>160</v>
      </c>
      <c r="C10" s="4">
        <v>37</v>
      </c>
      <c r="D10" s="5">
        <f t="shared" si="1"/>
        <v>5920</v>
      </c>
    </row>
    <row r="11" spans="1:6" ht="14.25" customHeight="1">
      <c r="A11" t="s">
        <v>9</v>
      </c>
      <c r="B11" s="6">
        <v>60</v>
      </c>
      <c r="C11" s="4">
        <v>73</v>
      </c>
      <c r="D11" s="5">
        <f t="shared" si="1"/>
        <v>4380</v>
      </c>
    </row>
    <row r="12" spans="1:6" ht="14.25" customHeight="1">
      <c r="A12" t="s">
        <v>10</v>
      </c>
      <c r="B12" s="4">
        <f>E12*5.82</f>
        <v>291</v>
      </c>
      <c r="C12" s="4">
        <v>48</v>
      </c>
      <c r="D12" s="5">
        <f t="shared" si="1"/>
        <v>13968</v>
      </c>
      <c r="E12" s="8">
        <v>50</v>
      </c>
      <c r="F12" t="s">
        <v>11</v>
      </c>
    </row>
    <row r="13" spans="1:6" ht="14.25" customHeight="1">
      <c r="A13" t="s">
        <v>21</v>
      </c>
      <c r="B13" s="6">
        <v>70</v>
      </c>
      <c r="C13" s="4">
        <v>95</v>
      </c>
      <c r="D13" s="5">
        <f t="shared" si="1"/>
        <v>6650</v>
      </c>
    </row>
    <row r="14" spans="1:6" ht="14.25" customHeight="1">
      <c r="A14" t="s">
        <v>22</v>
      </c>
      <c r="B14" s="6">
        <v>0</v>
      </c>
      <c r="C14" s="4">
        <v>123</v>
      </c>
      <c r="D14" s="5">
        <f t="shared" si="1"/>
        <v>0</v>
      </c>
    </row>
    <row r="15" spans="1:6" ht="14.25" customHeight="1">
      <c r="B15" s="4"/>
      <c r="C15" s="4"/>
      <c r="D15" s="5"/>
    </row>
    <row r="16" spans="1:6" ht="14.25" customHeight="1">
      <c r="A16" t="s">
        <v>14</v>
      </c>
      <c r="B16" s="19">
        <f>SUM(B7:B14)</f>
        <v>2303.5</v>
      </c>
      <c r="C16" s="20">
        <f>D16/B16</f>
        <v>42.67229216409811</v>
      </c>
      <c r="D16" s="21">
        <f>SUM(D7:D14)</f>
        <v>98295.625</v>
      </c>
      <c r="F16" s="11" t="s">
        <v>23</v>
      </c>
    </row>
    <row r="17" spans="1:4" ht="14.25" customHeight="1">
      <c r="B17" s="4"/>
      <c r="C17" s="4"/>
      <c r="D17" s="5"/>
    </row>
    <row r="18" spans="1:4" ht="28.5" customHeight="1">
      <c r="A18" t="s">
        <v>16</v>
      </c>
      <c r="B18" s="12" t="s">
        <v>17</v>
      </c>
      <c r="C18" s="12" t="s">
        <v>18</v>
      </c>
      <c r="D18" s="13" t="s">
        <v>19</v>
      </c>
    </row>
    <row r="19" spans="1:4">
      <c r="B19" s="22">
        <v>2000</v>
      </c>
      <c r="C19" s="23">
        <v>47.3</v>
      </c>
      <c r="D19" s="24">
        <v>47.3</v>
      </c>
    </row>
    <row r="20" spans="1:4">
      <c r="B20" s="22">
        <v>2400</v>
      </c>
      <c r="C20" s="23">
        <v>47.3</v>
      </c>
      <c r="D20" s="24">
        <v>47.3</v>
      </c>
    </row>
    <row r="21" spans="1:4" ht="14.25" customHeight="1">
      <c r="B21" s="14">
        <v>2400</v>
      </c>
      <c r="C21" s="15">
        <v>39.5</v>
      </c>
      <c r="D21" s="16">
        <v>47.3</v>
      </c>
    </row>
    <row r="22" spans="1:4" ht="14.25" customHeight="1">
      <c r="B22" s="17">
        <f t="shared" ref="B22:B37" si="2">B21-25</f>
        <v>2375</v>
      </c>
      <c r="C22" s="16">
        <f t="shared" ref="C22:C36" si="3">(B22-$B$37)/400*($C$21-$C$37)+$C$37</f>
        <v>39.25</v>
      </c>
      <c r="D22" s="16">
        <v>47.3</v>
      </c>
    </row>
    <row r="23" spans="1:4" ht="14.25" customHeight="1">
      <c r="B23" s="17">
        <f t="shared" si="2"/>
        <v>2350</v>
      </c>
      <c r="C23" s="16">
        <f t="shared" si="3"/>
        <v>39</v>
      </c>
      <c r="D23" s="16">
        <v>47.3</v>
      </c>
    </row>
    <row r="24" spans="1:4" ht="14.25" customHeight="1">
      <c r="B24" s="17">
        <f t="shared" si="2"/>
        <v>2325</v>
      </c>
      <c r="C24" s="16">
        <f t="shared" si="3"/>
        <v>38.75</v>
      </c>
      <c r="D24" s="16">
        <v>47.3</v>
      </c>
    </row>
    <row r="25" spans="1:4" ht="14.25" customHeight="1">
      <c r="B25" s="17">
        <f t="shared" si="2"/>
        <v>2300</v>
      </c>
      <c r="C25" s="16">
        <f t="shared" si="3"/>
        <v>38.5</v>
      </c>
      <c r="D25" s="16">
        <v>47.3</v>
      </c>
    </row>
    <row r="26" spans="1:4" ht="14.25" customHeight="1">
      <c r="B26" s="17">
        <f t="shared" si="2"/>
        <v>2275</v>
      </c>
      <c r="C26" s="16">
        <f t="shared" si="3"/>
        <v>38.25</v>
      </c>
      <c r="D26" s="16">
        <v>47.3</v>
      </c>
    </row>
    <row r="27" spans="1:4" ht="14.25" customHeight="1">
      <c r="B27" s="17">
        <f t="shared" si="2"/>
        <v>2250</v>
      </c>
      <c r="C27" s="16">
        <f t="shared" si="3"/>
        <v>38</v>
      </c>
      <c r="D27" s="16">
        <v>47.3</v>
      </c>
    </row>
    <row r="28" spans="1:4" ht="14.25" customHeight="1">
      <c r="B28" s="17">
        <f t="shared" si="2"/>
        <v>2225</v>
      </c>
      <c r="C28" s="16">
        <f t="shared" si="3"/>
        <v>37.75</v>
      </c>
      <c r="D28" s="16">
        <v>47.3</v>
      </c>
    </row>
    <row r="29" spans="1:4" ht="14.25" customHeight="1">
      <c r="B29" s="17">
        <f t="shared" si="2"/>
        <v>2200</v>
      </c>
      <c r="C29" s="16">
        <f t="shared" si="3"/>
        <v>37.5</v>
      </c>
      <c r="D29" s="16">
        <v>47.3</v>
      </c>
    </row>
    <row r="30" spans="1:4" ht="14.25" customHeight="1">
      <c r="B30" s="17">
        <f t="shared" si="2"/>
        <v>2175</v>
      </c>
      <c r="C30" s="16">
        <f t="shared" si="3"/>
        <v>37.25</v>
      </c>
      <c r="D30" s="16">
        <v>47.3</v>
      </c>
    </row>
    <row r="31" spans="1:4" ht="14.25" customHeight="1">
      <c r="B31" s="17">
        <f t="shared" si="2"/>
        <v>2150</v>
      </c>
      <c r="C31" s="16">
        <f t="shared" si="3"/>
        <v>37</v>
      </c>
      <c r="D31" s="16">
        <v>47.3</v>
      </c>
    </row>
    <row r="32" spans="1:4" ht="14.25" customHeight="1">
      <c r="B32" s="17">
        <f t="shared" si="2"/>
        <v>2125</v>
      </c>
      <c r="C32" s="16">
        <f t="shared" si="3"/>
        <v>36.75</v>
      </c>
      <c r="D32" s="16">
        <v>47.3</v>
      </c>
    </row>
    <row r="33" spans="2:6" ht="14.25" customHeight="1">
      <c r="B33" s="17">
        <f t="shared" si="2"/>
        <v>2100</v>
      </c>
      <c r="C33" s="16">
        <f t="shared" si="3"/>
        <v>36.5</v>
      </c>
      <c r="D33" s="16">
        <v>47.3</v>
      </c>
    </row>
    <row r="34" spans="2:6" ht="14.25" customHeight="1">
      <c r="B34" s="17">
        <f t="shared" si="2"/>
        <v>2075</v>
      </c>
      <c r="C34" s="16">
        <f t="shared" si="3"/>
        <v>36.25</v>
      </c>
      <c r="D34" s="16">
        <v>47.3</v>
      </c>
    </row>
    <row r="35" spans="2:6" ht="14.25" customHeight="1">
      <c r="B35" s="17">
        <f t="shared" si="2"/>
        <v>2050</v>
      </c>
      <c r="C35" s="16">
        <f t="shared" si="3"/>
        <v>36</v>
      </c>
      <c r="D35" s="16">
        <v>47.3</v>
      </c>
      <c r="F35" s="18"/>
    </row>
    <row r="36" spans="2:6" ht="14.25" customHeight="1">
      <c r="B36" s="17">
        <f t="shared" si="2"/>
        <v>2025</v>
      </c>
      <c r="C36" s="16">
        <f t="shared" si="3"/>
        <v>35.75</v>
      </c>
      <c r="D36" s="16">
        <v>47.3</v>
      </c>
      <c r="F36" s="18"/>
    </row>
    <row r="37" spans="2:6" ht="14.25" customHeight="1">
      <c r="B37" s="17">
        <f t="shared" si="2"/>
        <v>2000</v>
      </c>
      <c r="C37" s="16">
        <v>35.5</v>
      </c>
      <c r="D37" s="16">
        <v>47.3</v>
      </c>
    </row>
    <row r="38" spans="2:6" ht="14.25" customHeight="1">
      <c r="B38" s="1"/>
      <c r="C38" s="1"/>
      <c r="D38" s="1"/>
    </row>
    <row r="39" spans="2:6" ht="14.25" customHeight="1">
      <c r="B39" s="1"/>
      <c r="C39" s="1"/>
      <c r="D39" s="1"/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N2123T</vt:lpstr>
      <vt:lpstr>2123T</vt:lpstr>
      <vt:lpstr>N738TT</vt:lpstr>
      <vt:lpstr>738TT</vt:lpstr>
      <vt:lpstr>Sheet3</vt:lpstr>
      <vt:lpstr>N2123T!Print_Area</vt:lpstr>
      <vt:lpstr>N738TT!Print_Area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Thielen, Andrew W</dc:creator>
  <cp:lastModifiedBy>Rockwell User</cp:lastModifiedBy>
  <dcterms:created xsi:type="dcterms:W3CDTF">2006-09-16T00:00:00Z</dcterms:created>
  <dcterms:modified xsi:type="dcterms:W3CDTF">2017-03-30T19:26:55Z</dcterms:modified>
</cp:coreProperties>
</file>